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иложение 1" sheetId="1" r:id="rId1"/>
  </sheets>
  <definedNames>
    <definedName name="_xlnm.Print_Titles" localSheetId="0">'Приложение 1'!$7:$9</definedName>
    <definedName name="_xlnm.Print_Area" localSheetId="0">'Приложение 1'!$A$1:$H$105</definedName>
  </definedNames>
  <calcPr calcId="145621"/>
</workbook>
</file>

<file path=xl/calcChain.xml><?xml version="1.0" encoding="utf-8"?>
<calcChain xmlns="http://schemas.openxmlformats.org/spreadsheetml/2006/main">
  <c r="G77" i="1" l="1"/>
  <c r="H77" i="1" s="1"/>
  <c r="G76" i="1"/>
  <c r="H76" i="1" s="1"/>
  <c r="G74" i="1"/>
  <c r="H74" i="1" s="1"/>
  <c r="G73" i="1"/>
  <c r="H73" i="1" s="1"/>
  <c r="G72" i="1"/>
  <c r="H72" i="1" s="1"/>
  <c r="G71" i="1"/>
  <c r="H71" i="1" s="1"/>
  <c r="F14" i="1"/>
  <c r="E14" i="1"/>
  <c r="D14" i="1"/>
  <c r="C14" i="1"/>
  <c r="F16" i="1"/>
  <c r="E16" i="1"/>
  <c r="D16" i="1"/>
  <c r="C16" i="1"/>
  <c r="G37" i="1"/>
  <c r="G38" i="1"/>
  <c r="G39" i="1"/>
  <c r="G40" i="1"/>
  <c r="G41" i="1"/>
  <c r="H41" i="1" s="1"/>
  <c r="G19" i="1"/>
  <c r="G20" i="1"/>
  <c r="G21" i="1"/>
  <c r="G22" i="1"/>
  <c r="G24" i="1"/>
  <c r="G25" i="1"/>
  <c r="G26" i="1"/>
  <c r="G27" i="1"/>
  <c r="G28" i="1"/>
  <c r="H28" i="1" s="1"/>
  <c r="G104" i="1"/>
  <c r="G102" i="1"/>
  <c r="G101" i="1"/>
  <c r="G99" i="1"/>
  <c r="G98" i="1"/>
  <c r="G97" i="1"/>
  <c r="G96" i="1"/>
  <c r="G94" i="1"/>
  <c r="G93" i="1"/>
  <c r="G92" i="1"/>
  <c r="G91" i="1"/>
  <c r="G89" i="1"/>
  <c r="G88" i="1"/>
  <c r="G86" i="1"/>
  <c r="G85" i="1"/>
  <c r="G83" i="1"/>
  <c r="G82" i="1"/>
  <c r="G81" i="1"/>
  <c r="G80" i="1"/>
  <c r="G79" i="1"/>
  <c r="G69" i="1"/>
  <c r="G68" i="1"/>
  <c r="G67" i="1"/>
  <c r="G66" i="1"/>
  <c r="G65" i="1"/>
  <c r="G64" i="1"/>
  <c r="G63" i="1"/>
  <c r="G61" i="1"/>
  <c r="G60" i="1"/>
  <c r="G59" i="1"/>
  <c r="G57" i="1"/>
  <c r="G55" i="1"/>
  <c r="G54" i="1"/>
  <c r="G53" i="1"/>
  <c r="G52" i="1"/>
  <c r="G51" i="1"/>
  <c r="G50" i="1"/>
  <c r="G49" i="1"/>
  <c r="G48" i="1"/>
  <c r="G17" i="1"/>
  <c r="G15" i="1"/>
  <c r="G14" i="1" l="1"/>
  <c r="H14" i="1" s="1"/>
  <c r="G16" i="1"/>
  <c r="H16" i="1" s="1"/>
  <c r="D36" i="1"/>
  <c r="D35" i="1" s="1"/>
  <c r="E36" i="1"/>
  <c r="E35" i="1" s="1"/>
  <c r="F36" i="1"/>
  <c r="F35" i="1" s="1"/>
  <c r="G36" i="1" l="1"/>
  <c r="G35" i="1" s="1"/>
  <c r="G43" i="1" l="1"/>
  <c r="H43" i="1" s="1"/>
  <c r="H38" i="1"/>
  <c r="G42" i="1"/>
  <c r="G34" i="1"/>
  <c r="G30" i="1"/>
  <c r="G31" i="1"/>
  <c r="G32" i="1"/>
  <c r="G33" i="1"/>
  <c r="G29" i="1"/>
  <c r="D18" i="1" l="1"/>
  <c r="H104" i="1" l="1"/>
  <c r="H102" i="1"/>
  <c r="H101" i="1"/>
  <c r="H48" i="1" l="1"/>
  <c r="G103" i="1" l="1"/>
  <c r="H97" i="1"/>
  <c r="H96" i="1"/>
  <c r="H98" i="1"/>
  <c r="H99" i="1"/>
  <c r="H92" i="1"/>
  <c r="H93" i="1"/>
  <c r="H94" i="1"/>
  <c r="H91" i="1"/>
  <c r="H89" i="1"/>
  <c r="H88" i="1"/>
  <c r="H86" i="1"/>
  <c r="H85" i="1"/>
  <c r="H80" i="1"/>
  <c r="H81" i="1"/>
  <c r="H82" i="1"/>
  <c r="H83" i="1"/>
  <c r="H79" i="1"/>
  <c r="H69" i="1"/>
  <c r="H68" i="1"/>
  <c r="H67" i="1"/>
  <c r="H66" i="1"/>
  <c r="H64" i="1"/>
  <c r="H65" i="1"/>
  <c r="H63" i="1"/>
  <c r="H60" i="1"/>
  <c r="H61" i="1"/>
  <c r="H57" i="1"/>
  <c r="H55" i="1"/>
  <c r="H52" i="1"/>
  <c r="H49" i="1"/>
  <c r="H50" i="1"/>
  <c r="H51" i="1"/>
  <c r="H53" i="1"/>
  <c r="H54" i="1"/>
  <c r="G58" i="1" l="1"/>
  <c r="H59" i="1"/>
  <c r="G78" i="1"/>
  <c r="H47" i="1"/>
  <c r="G47" i="1"/>
  <c r="E87" i="1" l="1"/>
  <c r="F87" i="1"/>
  <c r="H87" i="1"/>
  <c r="D87" i="1"/>
  <c r="E78" i="1" l="1"/>
  <c r="F78" i="1"/>
  <c r="H78" i="1"/>
  <c r="D78" i="1"/>
  <c r="E75" i="1"/>
  <c r="F75" i="1"/>
  <c r="H75" i="1"/>
  <c r="D75" i="1"/>
  <c r="D62" i="1"/>
  <c r="E62" i="1"/>
  <c r="F62" i="1"/>
  <c r="H62" i="1"/>
  <c r="D103" i="1"/>
  <c r="E103" i="1"/>
  <c r="F103" i="1"/>
  <c r="H103" i="1"/>
  <c r="C103" i="1"/>
  <c r="D100" i="1"/>
  <c r="E100" i="1"/>
  <c r="F100" i="1"/>
  <c r="H100" i="1"/>
  <c r="D95" i="1"/>
  <c r="E95" i="1"/>
  <c r="F95" i="1"/>
  <c r="H95" i="1"/>
  <c r="C100" i="1"/>
  <c r="C95" i="1"/>
  <c r="C90" i="1"/>
  <c r="D90" i="1"/>
  <c r="E90" i="1"/>
  <c r="F90" i="1"/>
  <c r="H90" i="1"/>
  <c r="C87" i="1"/>
  <c r="C84" i="1"/>
  <c r="D84" i="1"/>
  <c r="E84" i="1"/>
  <c r="F84" i="1"/>
  <c r="H84" i="1"/>
  <c r="C78" i="1"/>
  <c r="C75" i="1"/>
  <c r="D70" i="1"/>
  <c r="E70" i="1"/>
  <c r="F70" i="1"/>
  <c r="H70" i="1"/>
  <c r="C70" i="1"/>
  <c r="C62" i="1"/>
  <c r="C58" i="1"/>
  <c r="D58" i="1"/>
  <c r="E58" i="1"/>
  <c r="F58" i="1"/>
  <c r="H58" i="1"/>
  <c r="D56" i="1"/>
  <c r="E56" i="1"/>
  <c r="F56" i="1"/>
  <c r="H56" i="1"/>
  <c r="C56" i="1"/>
  <c r="D47" i="1"/>
  <c r="E47" i="1"/>
  <c r="F47" i="1"/>
  <c r="C47" i="1"/>
  <c r="G84" i="1" l="1"/>
  <c r="C46" i="1"/>
  <c r="F46" i="1"/>
  <c r="E46" i="1"/>
  <c r="D46" i="1"/>
  <c r="H46" i="1"/>
  <c r="G45" i="1"/>
  <c r="H45" i="1" s="1"/>
  <c r="G44" i="1"/>
  <c r="H42" i="1"/>
  <c r="H40" i="1"/>
  <c r="H39" i="1"/>
  <c r="H37" i="1"/>
  <c r="C36" i="1"/>
  <c r="C35" i="1" s="1"/>
  <c r="H34" i="1"/>
  <c r="H33" i="1"/>
  <c r="H32" i="1"/>
  <c r="H31" i="1"/>
  <c r="H30" i="1"/>
  <c r="H29" i="1"/>
  <c r="H27" i="1"/>
  <c r="H26" i="1"/>
  <c r="H25" i="1"/>
  <c r="F23" i="1"/>
  <c r="D23" i="1"/>
  <c r="D13" i="1" s="1"/>
  <c r="C23" i="1"/>
  <c r="H22" i="1"/>
  <c r="H21" i="1"/>
  <c r="H20" i="1"/>
  <c r="H19" i="1"/>
  <c r="F18" i="1"/>
  <c r="E18" i="1"/>
  <c r="E13" i="1" s="1"/>
  <c r="C18" i="1"/>
  <c r="H17" i="1"/>
  <c r="H15" i="1"/>
  <c r="H44" i="1" l="1"/>
  <c r="F13" i="1"/>
  <c r="F11" i="1" s="1"/>
  <c r="F10" i="1" s="1"/>
  <c r="F105" i="1" s="1"/>
  <c r="E11" i="1"/>
  <c r="E10" i="1" s="1"/>
  <c r="E105" i="1" s="1"/>
  <c r="D11" i="1"/>
  <c r="D10" i="1" s="1"/>
  <c r="D105" i="1" s="1"/>
  <c r="G23" i="1"/>
  <c r="H18" i="1"/>
  <c r="C13" i="1"/>
  <c r="C11" i="1" s="1"/>
  <c r="C10" i="1" s="1"/>
  <c r="C105" i="1" s="1"/>
  <c r="G18" i="1"/>
  <c r="H36" i="1"/>
  <c r="H35" i="1" s="1"/>
  <c r="H24" i="1"/>
  <c r="H23" i="1" s="1"/>
  <c r="G105" i="1" l="1"/>
  <c r="G13" i="1"/>
  <c r="G11" i="1" s="1"/>
  <c r="G10" i="1" s="1"/>
  <c r="H13" i="1"/>
  <c r="H11" i="1" s="1"/>
  <c r="H10" i="1" s="1"/>
  <c r="H105" i="1" s="1"/>
  <c r="G87" i="1" l="1"/>
  <c r="G75" i="1"/>
  <c r="G56" i="1"/>
  <c r="G100" i="1" l="1"/>
  <c r="G95" i="1"/>
  <c r="G90" i="1"/>
  <c r="G70" i="1"/>
  <c r="G62" i="1"/>
  <c r="G46" i="1" l="1"/>
</calcChain>
</file>

<file path=xl/sharedStrings.xml><?xml version="1.0" encoding="utf-8"?>
<sst xmlns="http://schemas.openxmlformats.org/spreadsheetml/2006/main" count="187" uniqueCount="186">
  <si>
    <t>Приложение 1 к пояснительной записке</t>
  </si>
  <si>
    <t>(тыс. рублей)</t>
  </si>
  <si>
    <t>Х</t>
  </si>
  <si>
    <t>НАЛОГОВЫЕ И НЕНАЛОГОВЫЕ ДОХОДЫ</t>
  </si>
  <si>
    <t>в том числе:</t>
  </si>
  <si>
    <t>I. 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</si>
  <si>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</si>
  <si>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</si>
  <si>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</si>
  <si>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</si>
  <si>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</si>
  <si>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</si>
  <si>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</si>
  <si>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</si>
  <si>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</si>
  <si>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</si>
  <si>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</si>
  <si>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1 11 00</t>
  </si>
  <si>
    <t>Доходы от использования имущества, находящегося в государственной и муниципальной собственности</t>
  </si>
  <si>
    <t>1 12 00</t>
  </si>
  <si>
    <t>Платежи при пользовании природными ресурсами</t>
  </si>
  <si>
    <t>1 13 00</t>
  </si>
  <si>
    <t>Доходы от оказания платных услуг (работ) и компенсации затрат государства</t>
  </si>
  <si>
    <t>1 14 00</t>
  </si>
  <si>
    <t>Доходы от продажи материальных и нематериальных активов</t>
  </si>
  <si>
    <t>1 16 00</t>
  </si>
  <si>
    <t>Штрафы, санкции, возмещение ущерба</t>
  </si>
  <si>
    <t>1 17 00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</si>
  <si>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</si>
  <si>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</si>
  <si>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</si>
  <si>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</si>
  <si>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</si>
  <si>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</si>
  <si>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2 03 00</t>
  </si>
  <si>
    <t>Безвозмездные поступления от государственных (муниципальных) организаций</t>
  </si>
  <si>
    <t>2 19 00</t>
  </si>
  <si>
    <t>Возврат остатков субсидий, субвенций и иных межбюджетных трансфертов, имеющих целевое назначение, прошлых лет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</si>
  <si>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</si>
  <si>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</si>
  <si>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</si>
  <si>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</si>
  <si>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</si>
  <si>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</si>
  <si>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</si>
  <si>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</si>
  <si>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</si>
  <si>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</si>
  <si>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</si>
  <si>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</si>
  <si>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</si>
  <si>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</si>
  <si>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</si>
  <si>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</si>
  <si>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</si>
  <si>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</si>
  <si>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</si>
  <si>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</si>
  <si>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</si>
  <si>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</si>
  <si>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</si>
  <si>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</si>
  <si>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</si>
  <si>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</si>
  <si>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</si>
  <si>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</si>
  <si>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</si>
  <si>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</si>
  <si>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</si>
  <si>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</si>
  <si>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</si>
  <si>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</si>
  <si>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</si>
  <si>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</si>
  <si>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</si>
  <si>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</si>
  <si>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</si>
  <si>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</si>
  <si>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</si>
  <si>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</si>
  <si>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</si>
  <si>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</si>
  <si>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</si>
  <si>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</si>
  <si>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</si>
  <si>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</si>
  <si>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</si>
  <si>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</si>
  <si>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</si>
  <si>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</si>
  <si>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</si>
  <si>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</si>
  <si>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</si>
  <si>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</si>
  <si>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</si>
  <si>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х</t>
  </si>
  <si>
    <t>Результат исполнения бюджета (дефицит/профицит)</t>
  </si>
  <si>
    <t>0100</t>
  </si>
  <si>
    <t>0102</t>
  </si>
  <si>
    <t>0103</t>
  </si>
  <si>
    <t>0104</t>
  </si>
  <si>
    <t>0105</t>
  </si>
  <si>
    <t>0111</t>
  </si>
  <si>
    <t>0113</t>
  </si>
  <si>
    <t>0200</t>
  </si>
  <si>
    <t>0203</t>
  </si>
  <si>
    <t>0300</t>
  </si>
  <si>
    <t>0304</t>
  </si>
  <si>
    <t>0314</t>
  </si>
  <si>
    <t>0400</t>
  </si>
  <si>
    <t>0401</t>
  </si>
  <si>
    <t>0405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</si>
  <si>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</si>
  <si>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</si>
  <si>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</si>
  <si>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</si>
  <si>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</si>
  <si>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</si>
  <si>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</si>
  <si>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</si>
  <si>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</si>
  <si>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</si>
  <si>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</si>
  <si>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</si>
  <si>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</si>
  <si>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</si>
  <si>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</si>
  <si>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</si>
  <si>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</si>
  <si>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</si>
  <si>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</si>
  <si>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</si>
  <si>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</si>
  <si>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</si>
  <si>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0900</t>
  </si>
  <si>
    <t>0907</t>
  </si>
  <si>
    <t>0909</t>
  </si>
  <si>
    <t>ДОХОДЫ БЮДЖЕТА - ВСЕГО</t>
  </si>
  <si>
    <t>РАСХОДЫ БЮДЖЕТА - ВСЕГО</t>
  </si>
  <si>
    <t>Итого изменений, внесенных в решение Думы</t>
  </si>
  <si>
    <t>0106</t>
  </si>
  <si>
    <t>0107</t>
  </si>
  <si>
    <t>0310</t>
  </si>
  <si>
    <t>2 07 00</t>
  </si>
  <si>
    <t>Прочие безвозмездные поступления</t>
  </si>
  <si>
    <t>2 04 00</t>
  </si>
  <si>
    <t>Безвозмездные поступления от негосударственных  организаций</t>
  </si>
  <si>
    <t>ОСТАЛЬНЫЕ НАЛОГОВЫЕ ДОХОДЫ</t>
  </si>
  <si>
    <t>ОСТАЛЬНЫЕ БЕЗВОЗМЕЗДНЫЕ ПОСТУПЛЕНИЯ</t>
  </si>
  <si>
    <t>000 2 00 00000 00 0000 000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</si>
  <si>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</si>
  <si>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</si>
  <si>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</si>
  <si>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</si>
  <si>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</si>
  <si>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>НЕНАЛОГОВЫЕ ДОХОДЫ</t>
  </si>
  <si>
    <t>000 1 01 00000 00 0000 000</t>
  </si>
  <si>
    <t>НАЛОГИ НА ПРИБЫЛЬ, ДОХОДЫ</t>
  </si>
  <si>
    <t>000 1 01 02000 01 0000 110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</si>
  <si>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</si>
  <si>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</si>
  <si>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</si>
  <si>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000 1 05 00000 00 0000 000</t>
  </si>
  <si>
    <t>000 1 00 00000 00 0000 000</t>
  </si>
  <si>
    <t>000 1 06 00000 00 0000 000</t>
  </si>
  <si>
    <t>000 1 05 01000 00 0000 110</t>
  </si>
  <si>
    <t>000 1 05 02000 02 0000 110</t>
  </si>
  <si>
    <t>000 1 05 03000 01 0000 110</t>
  </si>
  <si>
    <t>000 1 05 04000 02 0000 110</t>
  </si>
  <si>
    <t>000 1 06 01000 00 0000 110</t>
  </si>
  <si>
    <t>000 1 06 04000 02 0000 110</t>
  </si>
  <si>
    <t>000 1 06 06000 00 0000 110</t>
  </si>
  <si>
    <t>БЕЗВОЗМЕЗДНЫЕ ПОСТУПЛЕНИЯ ОТ ДРУГИХ БЮДЖЕТОВ БЮДЖЕТНОЙ СИСТЕМЫ РОССИЙСКОЙ ФЕДЕРАЦИИ</t>
  </si>
  <si>
    <t>Наименование показателя</t>
  </si>
  <si>
    <t>Код бюджетной классификации</t>
  </si>
  <si>
    <t>«О бюджете города Югорска на 2023 год и на плановый период 2024 и 2025 годов»</t>
  </si>
  <si>
    <t>за 2023 год</t>
  </si>
  <si>
    <t>Сведения о внесённых изменениях в решение Думы города Югорска от 20.12.2022 № 128</t>
  </si>
  <si>
    <t>Первоначально утверждено решением Думы от 20.12.2022 № 128</t>
  </si>
  <si>
    <t>Изменения, внесенные решением Думы от 17.10.2023 № 78
(поправка 2)</t>
  </si>
  <si>
    <t>Изменения, внесенные решением Думы от 
19.12.2023 № 96
(поправка 3)</t>
  </si>
  <si>
    <t>7=(4+5+6)</t>
  </si>
  <si>
    <t>8=(3+7)</t>
  </si>
  <si>
    <t>Изменения, внесенные решением Думы от 25.04.2023 
№ 32 
(поправка 1)</t>
  </si>
  <si>
    <t>Защита населения и территории от чрезвычайных ситуаций природного и техногенного характера, пожарная безопасность</t>
  </si>
  <si>
    <t>Утвержденный план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</si>
</sst>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1"/>
      <name val="Calibri"/>
      <family val="2"/>
      <scheme val="minor"/>
    </font>
    <font>
      <i/>
      <sz val="12"/>
      <name val="PT Astra Serif"/>
      <family val="1"/>
      <charset val="204"/>
    </font>
    <font>
      <b/>
      <sz val="11"/>
      <name val="Calibri"/>
      <family val="2"/>
      <scheme val="minor"/>
    </font>
    <font>
      <b/>
      <sz val="11"/>
      <name val="PT Astra Serif"/>
      <family val="1"/>
      <charset val="204"/>
    </font>
    <font>
      <sz val="14"/>
      <name val="PT Astra Serif"/>
      <family val="1"/>
      <charset val="204"/>
    </font>
    <font>
      <b/>
      <i/>
      <sz val="14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164" fontId="2" fillId="3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164" fontId="4" fillId="0" borderId="0" xfId="0" applyNumberFormat="1" applyFont="1" applyBorder="1"/>
    <xf numFmtId="164" fontId="3" fillId="0" borderId="4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/>
    <xf numFmtId="0" fontId="2" fillId="3" borderId="1" xfId="0" applyFont="1" applyFill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/>
    <xf numFmtId="49" fontId="2" fillId="6" borderId="1" xfId="0" applyNumberFormat="1" applyFont="1" applyFill="1" applyBorder="1" applyAlignment="1" applyProtection="1">
      <alignment horizontal="center" vertical="top" wrapText="1"/>
      <protection hidden="1"/>
    </xf>
    <xf numFmtId="49" fontId="3" fillId="6" borderId="1" xfId="0" applyNumberFormat="1" applyFont="1" applyFill="1" applyBorder="1" applyAlignment="1" applyProtection="1">
      <alignment horizontal="center" vertical="top" wrapText="1"/>
      <protection hidden="1"/>
    </xf>
    <xf numFmtId="0" fontId="3" fillId="6" borderId="1" xfId="0" applyNumberFormat="1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>
      <alignment vertical="center" wrapText="1"/>
    </xf>
    <xf numFmtId="0" fontId="10" fillId="0" borderId="0" xfId="0" applyFont="1"/>
    <xf numFmtId="164" fontId="2" fillId="5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2" fillId="5" borderId="1" xfId="1" applyNumberFormat="1" applyFont="1" applyFill="1" applyBorder="1" applyAlignment="1" applyProtection="1">
      <alignment vertical="center"/>
      <protection hidden="1"/>
    </xf>
    <xf numFmtId="164" fontId="2" fillId="0" borderId="1" xfId="1" applyNumberFormat="1" applyFont="1" applyFill="1" applyBorder="1" applyAlignment="1" applyProtection="1">
      <alignment vertical="center" wrapText="1"/>
      <protection hidden="1"/>
    </xf>
    <xf numFmtId="164" fontId="2" fillId="4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0" applyNumberFormat="1" applyFont="1" applyFill="1" applyBorder="1" applyAlignment="1">
      <alignment vertical="center" wrapText="1"/>
    </xf>
    <xf numFmtId="164" fontId="3" fillId="4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3" fillId="4" borderId="1" xfId="0" applyNumberFormat="1" applyFont="1" applyFill="1" applyBorder="1" applyAlignment="1">
      <alignment horizontal="right" vertical="center" wrapText="1"/>
    </xf>
    <xf numFmtId="164" fontId="5" fillId="4" borderId="1" xfId="1" applyNumberFormat="1" applyFont="1" applyFill="1" applyBorder="1" applyAlignment="1" applyProtection="1">
      <alignment vertical="center" wrapText="1"/>
      <protection hidden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5"/>
  <sheetViews>
    <sheetView tabSelected="1" zoomScale="90" zoomScaleNormal="90" zoomScaleSheetLayoutView="80" workbookViewId="0">
      <selection activeCell="G14" sqref="G14"/>
    </sheetView>
  </sheetViews>
  <sheetFormatPr defaultColWidth="8.85546875" defaultRowHeight="15" x14ac:dyDescent="0.25"/>
  <cols>
    <col min="1" max="1" width="29.7109375" style="2" customWidth="1"/>
    <col min="2" max="2" width="47.28515625" style="2" customWidth="1"/>
    <col min="3" max="3" width="18.28515625" style="2" customWidth="1"/>
    <col min="4" max="4" width="16.5703125" style="2" customWidth="1"/>
    <col min="5" max="5" width="16.28515625" style="2" customWidth="1"/>
    <col min="6" max="6" width="15.28515625" style="2" customWidth="1"/>
    <col min="7" max="7" width="16.5703125" style="2" bestFit="1" customWidth="1"/>
    <col min="8" max="8" width="16.42578125" style="2" customWidth="1"/>
    <col min="9" max="10" width="8.85546875" style="2" customWidth="1"/>
    <col min="11" max="11" width="26.7109375" style="2" customWidth="1"/>
    <col min="12" max="13" width="8.85546875" style="2" customWidth="1"/>
    <col min="14" max="16384" width="8.85546875" style="2"/>
  </cols>
  <sheetData>
    <row r="1" spans="1:12" s="35" customFormat="1" ht="18.75" x14ac:dyDescent="0.3">
      <c r="A1" s="40"/>
      <c r="B1" s="40"/>
      <c r="C1" s="40"/>
      <c r="D1" s="40"/>
      <c r="E1" s="40"/>
      <c r="F1" s="57" t="s">
        <v>0</v>
      </c>
      <c r="G1" s="57"/>
      <c r="H1" s="57"/>
    </row>
    <row r="2" spans="1:12" s="35" customFormat="1" ht="18.75" x14ac:dyDescent="0.3">
      <c r="A2" s="42"/>
      <c r="B2" s="40"/>
      <c r="C2" s="40"/>
      <c r="D2" s="40"/>
      <c r="E2" s="40"/>
      <c r="F2" s="40"/>
      <c r="G2" s="40"/>
      <c r="H2" s="40"/>
    </row>
    <row r="3" spans="1:12" s="35" customFormat="1" ht="18.75" x14ac:dyDescent="0.3">
      <c r="A3" s="59" t="s">
        <v>177</v>
      </c>
      <c r="B3" s="59"/>
      <c r="C3" s="59"/>
      <c r="D3" s="59"/>
      <c r="E3" s="59"/>
      <c r="F3" s="59"/>
      <c r="G3" s="59"/>
      <c r="H3" s="59"/>
    </row>
    <row r="4" spans="1:12" s="35" customFormat="1" ht="18.75" x14ac:dyDescent="0.3">
      <c r="A4" s="59" t="s">
        <v>175</v>
      </c>
      <c r="B4" s="59"/>
      <c r="C4" s="59"/>
      <c r="D4" s="59"/>
      <c r="E4" s="59"/>
      <c r="F4" s="59"/>
      <c r="G4" s="59"/>
      <c r="H4" s="59"/>
      <c r="I4" s="56"/>
      <c r="J4" s="56"/>
      <c r="K4" s="56"/>
      <c r="L4" s="56"/>
    </row>
    <row r="5" spans="1:12" s="35" customFormat="1" ht="18.75" x14ac:dyDescent="0.3">
      <c r="A5" s="59" t="s">
        <v>176</v>
      </c>
      <c r="B5" s="59"/>
      <c r="C5" s="59"/>
      <c r="D5" s="59"/>
      <c r="E5" s="59"/>
      <c r="F5" s="59"/>
      <c r="G5" s="59"/>
      <c r="H5" s="59"/>
      <c r="I5" s="56"/>
      <c r="J5" s="56"/>
      <c r="K5" s="56"/>
      <c r="L5" s="56"/>
    </row>
    <row r="6" spans="1:12" s="35" customFormat="1" ht="18.75" x14ac:dyDescent="0.3">
      <c r="A6" s="40"/>
      <c r="B6" s="40"/>
      <c r="C6" s="40"/>
      <c r="D6" s="40"/>
      <c r="E6" s="40"/>
      <c r="F6" s="40"/>
      <c r="G6" s="40"/>
      <c r="H6" s="42" t="s">
        <v>1</v>
      </c>
    </row>
    <row r="7" spans="1:12" ht="111.6" customHeight="1" x14ac:dyDescent="0.25">
      <c r="A7" s="58" t="s">
        <v>174</v>
      </c>
      <c r="B7" s="62" t="s">
        <v>173</v>
      </c>
      <c r="C7" s="58" t="s">
        <v>178</v>
      </c>
      <c r="D7" s="60" t="s">
        <v>183</v>
      </c>
      <c r="E7" s="60" t="s">
        <v>179</v>
      </c>
      <c r="F7" s="60" t="s">
        <v>180</v>
      </c>
      <c r="G7" s="44" t="s">
        <v>139</v>
      </c>
      <c r="H7" s="58" t="s">
        <v>185</v>
      </c>
    </row>
    <row r="8" spans="1:12" ht="15.75" hidden="1" customHeight="1" x14ac:dyDescent="0.25">
      <c r="A8" s="58"/>
      <c r="B8" s="62"/>
      <c r="C8" s="58"/>
      <c r="D8" s="61"/>
      <c r="E8" s="61"/>
      <c r="F8" s="61"/>
      <c r="G8" s="45"/>
      <c r="H8" s="58"/>
    </row>
    <row r="9" spans="1:12" ht="15.75" x14ac:dyDescent="0.25">
      <c r="A9" s="3">
        <v>1</v>
      </c>
      <c r="B9" s="3">
        <v>2</v>
      </c>
      <c r="C9" s="46">
        <v>3</v>
      </c>
      <c r="D9" s="46">
        <v>4</v>
      </c>
      <c r="E9" s="46">
        <v>5</v>
      </c>
      <c r="F9" s="46">
        <v>6</v>
      </c>
      <c r="G9" s="46" t="s">
        <v>181</v>
      </c>
      <c r="H9" s="46" t="s">
        <v>182</v>
      </c>
    </row>
    <row r="10" spans="1:12" ht="22.5" customHeight="1" x14ac:dyDescent="0.25">
      <c r="A10" s="4" t="s">
        <v>2</v>
      </c>
      <c r="B10" s="4" t="s">
        <v>137</v>
      </c>
      <c r="C10" s="47">
        <f t="shared" ref="C10:F10" si="0">SUM(C11+C35)</f>
        <v>3692922.2</v>
      </c>
      <c r="D10" s="47">
        <f t="shared" si="0"/>
        <v>356812.5</v>
      </c>
      <c r="E10" s="47">
        <f t="shared" si="0"/>
        <v>714800</v>
      </c>
      <c r="F10" s="47">
        <f t="shared" si="0"/>
        <v>85371.599999999991</v>
      </c>
      <c r="G10" s="47">
        <f>SUM(G11+G35)</f>
        <v>1156984.1000000001</v>
      </c>
      <c r="H10" s="47">
        <f>SUM(H11+H35)</f>
        <v>4849906.3</v>
      </c>
      <c r="J10" s="5"/>
    </row>
    <row r="11" spans="1:12" ht="31.5" x14ac:dyDescent="0.25">
      <c r="A11" s="29" t="s">
        <v>163</v>
      </c>
      <c r="B11" s="6" t="s">
        <v>3</v>
      </c>
      <c r="C11" s="48">
        <f>SUM(C13+C28)</f>
        <v>1691511.2000000002</v>
      </c>
      <c r="D11" s="48">
        <f t="shared" ref="D11:H11" si="1">SUM(D13+D28)</f>
        <v>76687.5</v>
      </c>
      <c r="E11" s="48">
        <f t="shared" si="1"/>
        <v>200006.1</v>
      </c>
      <c r="F11" s="48">
        <f t="shared" si="1"/>
        <v>53845.799999999996</v>
      </c>
      <c r="G11" s="48">
        <f t="shared" si="1"/>
        <v>330539.40000000002</v>
      </c>
      <c r="H11" s="48">
        <f t="shared" si="1"/>
        <v>2022050.6</v>
      </c>
      <c r="J11" s="5"/>
    </row>
    <row r="12" spans="1:12" ht="15.75" hidden="1" x14ac:dyDescent="0.25">
      <c r="A12" s="9"/>
      <c r="B12" s="8" t="s">
        <v>4</v>
      </c>
      <c r="C12" s="49"/>
      <c r="D12" s="50"/>
      <c r="E12" s="50"/>
      <c r="F12" s="50"/>
      <c r="G12" s="50"/>
      <c r="H12" s="50"/>
      <c r="J12" s="5"/>
    </row>
    <row r="13" spans="1:12" ht="15.75" hidden="1" x14ac:dyDescent="0.25">
      <c r="A13" s="9"/>
      <c r="B13" s="9" t="s">
        <v>5</v>
      </c>
      <c r="C13" s="49">
        <f>SUM(C15+C17+C18+C23+C27)</f>
        <v>1586097.7000000002</v>
      </c>
      <c r="D13" s="49">
        <f t="shared" ref="D13:H13" si="2">SUM(D15+D17+D18+D23+D27)</f>
        <v>50771.5</v>
      </c>
      <c r="E13" s="49">
        <f t="shared" si="2"/>
        <v>178267.9</v>
      </c>
      <c r="F13" s="49">
        <f t="shared" si="2"/>
        <v>38775.199999999997</v>
      </c>
      <c r="G13" s="49">
        <f>SUM(G15+G17+G18+G23+G27)</f>
        <v>267814.60000000003</v>
      </c>
      <c r="H13" s="49">
        <f t="shared" si="2"/>
        <v>1853912.3</v>
      </c>
      <c r="J13" s="5"/>
    </row>
    <row r="14" spans="1:12" ht="15.75" x14ac:dyDescent="0.25">
      <c r="A14" s="36" t="s">
        <v>156</v>
      </c>
      <c r="B14" s="33" t="s">
        <v>157</v>
      </c>
      <c r="C14" s="49">
        <f t="shared" ref="C14:F14" si="3">SUM(C15)</f>
        <v>1356332.5</v>
      </c>
      <c r="D14" s="49">
        <f t="shared" si="3"/>
        <v>50771.5</v>
      </c>
      <c r="E14" s="49">
        <f t="shared" si="3"/>
        <v>173117.4</v>
      </c>
      <c r="F14" s="49">
        <f t="shared" si="3"/>
        <v>17920.099999999999</v>
      </c>
      <c r="G14" s="14">
        <f>D14+E14+F14</f>
        <v>241809</v>
      </c>
      <c r="H14" s="14">
        <f>SUM(C14+G14)</f>
        <v>1598141.5</v>
      </c>
      <c r="J14" s="5"/>
    </row>
    <row r="15" spans="1:12" ht="15.75" x14ac:dyDescent="0.25">
      <c r="A15" s="37" t="s">
        <v>158</v>
      </c>
      <c r="B15" s="34" t="s">
        <v>6</v>
      </c>
      <c r="C15" s="51">
        <v>1356332.5</v>
      </c>
      <c r="D15" s="51">
        <v>50771.5</v>
      </c>
      <c r="E15" s="51">
        <v>173117.4</v>
      </c>
      <c r="F15" s="51">
        <v>17920.099999999999</v>
      </c>
      <c r="G15" s="10">
        <f>D15+E15+F15</f>
        <v>241809</v>
      </c>
      <c r="H15" s="10">
        <f>SUM(C15+G15)</f>
        <v>1598141.5</v>
      </c>
      <c r="J15" s="5"/>
    </row>
    <row r="16" spans="1:12" ht="41.25" customHeight="1" x14ac:dyDescent="0.25">
      <c r="A16" s="36" t="s">
        <v>159</v>
      </c>
      <c r="B16" s="32" t="s">
        <v>160</v>
      </c>
      <c r="C16" s="49">
        <f>SUM(C17)</f>
        <v>36138.1</v>
      </c>
      <c r="D16" s="49">
        <f>SUM(D17)</f>
        <v>0</v>
      </c>
      <c r="E16" s="49">
        <f>SUM(E17)</f>
        <v>0</v>
      </c>
      <c r="F16" s="49">
        <f>SUM(F17)</f>
        <v>0</v>
      </c>
      <c r="G16" s="14">
        <f>D16+E16+F16</f>
        <v>0</v>
      </c>
      <c r="H16" s="14">
        <f>SUM(C16+G16)</f>
        <v>36138.1</v>
      </c>
      <c r="J16" s="5"/>
    </row>
    <row r="17" spans="1:10" ht="48" customHeight="1" x14ac:dyDescent="0.25">
      <c r="A17" s="37" t="s">
        <v>161</v>
      </c>
      <c r="B17" s="38" t="s">
        <v>7</v>
      </c>
      <c r="C17" s="51">
        <v>36138.1</v>
      </c>
      <c r="D17" s="51">
        <v>0</v>
      </c>
      <c r="E17" s="51">
        <v>0</v>
      </c>
      <c r="F17" s="51">
        <v>0</v>
      </c>
      <c r="G17" s="10">
        <f>D17+E17+F17</f>
        <v>0</v>
      </c>
      <c r="H17" s="10">
        <f>SUM(C17+G17)</f>
        <v>36138.1</v>
      </c>
      <c r="J17" s="5"/>
    </row>
    <row r="18" spans="1:10" s="27" customFormat="1" ht="15.75" x14ac:dyDescent="0.25">
      <c r="A18" s="36" t="s">
        <v>162</v>
      </c>
      <c r="B18" s="33" t="s">
        <v>8</v>
      </c>
      <c r="C18" s="49">
        <f>SUM(C19:C22)</f>
        <v>111211.1</v>
      </c>
      <c r="D18" s="49">
        <f>SUM(D19:D22)</f>
        <v>0</v>
      </c>
      <c r="E18" s="49">
        <f t="shared" ref="E18:H18" si="4">SUM(E19:E22)</f>
        <v>3645.5</v>
      </c>
      <c r="F18" s="49">
        <f t="shared" si="4"/>
        <v>4807.2</v>
      </c>
      <c r="G18" s="49">
        <f t="shared" si="4"/>
        <v>8452.7000000000007</v>
      </c>
      <c r="H18" s="49">
        <f t="shared" si="4"/>
        <v>119663.8</v>
      </c>
      <c r="J18" s="28"/>
    </row>
    <row r="19" spans="1:10" ht="36.75" customHeight="1" x14ac:dyDescent="0.25">
      <c r="A19" s="52" t="s">
        <v>165</v>
      </c>
      <c r="B19" s="8" t="s">
        <v>9</v>
      </c>
      <c r="C19" s="51">
        <v>101811.1</v>
      </c>
      <c r="D19" s="51">
        <v>0</v>
      </c>
      <c r="E19" s="51">
        <v>3998.1</v>
      </c>
      <c r="F19" s="51">
        <v>5828</v>
      </c>
      <c r="G19" s="10">
        <f>D19+E19+F19</f>
        <v>9826.1</v>
      </c>
      <c r="H19" s="10">
        <f>SUM(C19+G19)</f>
        <v>111637.20000000001</v>
      </c>
      <c r="J19" s="5"/>
    </row>
    <row r="20" spans="1:10" ht="31.5" x14ac:dyDescent="0.25">
      <c r="A20" s="52" t="s">
        <v>166</v>
      </c>
      <c r="B20" s="8" t="s">
        <v>10</v>
      </c>
      <c r="C20" s="51">
        <v>0</v>
      </c>
      <c r="D20" s="51">
        <v>0</v>
      </c>
      <c r="E20" s="51">
        <v>-352.6</v>
      </c>
      <c r="F20" s="51">
        <v>0</v>
      </c>
      <c r="G20" s="10">
        <f>D20+E20+F20</f>
        <v>-352.6</v>
      </c>
      <c r="H20" s="10">
        <f>SUM(C20+G20)</f>
        <v>-352.6</v>
      </c>
      <c r="J20" s="5"/>
    </row>
    <row r="21" spans="1:10" ht="15.75" x14ac:dyDescent="0.25">
      <c r="A21" s="52" t="s">
        <v>167</v>
      </c>
      <c r="B21" s="8" t="s">
        <v>11</v>
      </c>
      <c r="C21" s="51">
        <v>1200</v>
      </c>
      <c r="D21" s="51">
        <v>0</v>
      </c>
      <c r="E21" s="51">
        <v>0</v>
      </c>
      <c r="F21" s="51">
        <v>-320.8</v>
      </c>
      <c r="G21" s="10">
        <f>D21+E21+F21</f>
        <v>-320.8</v>
      </c>
      <c r="H21" s="10">
        <f>SUM(C21+G21)</f>
        <v>879.2</v>
      </c>
      <c r="J21" s="5"/>
    </row>
    <row r="22" spans="1:10" ht="36.75" customHeight="1" x14ac:dyDescent="0.25">
      <c r="A22" s="52" t="s">
        <v>168</v>
      </c>
      <c r="B22" s="8" t="s">
        <v>12</v>
      </c>
      <c r="C22" s="51">
        <v>8200</v>
      </c>
      <c r="D22" s="51">
        <v>0</v>
      </c>
      <c r="E22" s="51">
        <v>0</v>
      </c>
      <c r="F22" s="51">
        <v>-700</v>
      </c>
      <c r="G22" s="10">
        <f>D22+E22+F22</f>
        <v>-700</v>
      </c>
      <c r="H22" s="10">
        <f>SUM(C22+G22)</f>
        <v>7500</v>
      </c>
      <c r="J22" s="5"/>
    </row>
    <row r="23" spans="1:10" s="27" customFormat="1" ht="15.75" x14ac:dyDescent="0.25">
      <c r="A23" s="53" t="s">
        <v>164</v>
      </c>
      <c r="B23" s="7" t="s">
        <v>13</v>
      </c>
      <c r="C23" s="49">
        <f t="shared" ref="C23:H23" si="5">SUM(C24:C26)</f>
        <v>77506</v>
      </c>
      <c r="D23" s="49">
        <f t="shared" si="5"/>
        <v>0</v>
      </c>
      <c r="E23" s="49">
        <v>0</v>
      </c>
      <c r="F23" s="49">
        <f t="shared" ref="F23" si="6">SUM(F24:F26)</f>
        <v>15442.9</v>
      </c>
      <c r="G23" s="49">
        <f t="shared" si="5"/>
        <v>15442.9</v>
      </c>
      <c r="H23" s="49">
        <f t="shared" si="5"/>
        <v>92948.9</v>
      </c>
      <c r="J23" s="28"/>
    </row>
    <row r="24" spans="1:10" ht="15.75" x14ac:dyDescent="0.25">
      <c r="A24" s="52" t="s">
        <v>169</v>
      </c>
      <c r="B24" s="8" t="s">
        <v>14</v>
      </c>
      <c r="C24" s="51">
        <v>25590</v>
      </c>
      <c r="D24" s="51">
        <v>0</v>
      </c>
      <c r="E24" s="51">
        <v>0</v>
      </c>
      <c r="F24" s="51">
        <v>12510</v>
      </c>
      <c r="G24" s="10">
        <f>D24+E24+F24</f>
        <v>12510</v>
      </c>
      <c r="H24" s="10">
        <f t="shared" ref="H24:H34" si="7">SUM(C24+G24)</f>
        <v>38100</v>
      </c>
      <c r="J24" s="5"/>
    </row>
    <row r="25" spans="1:10" ht="15.75" x14ac:dyDescent="0.25">
      <c r="A25" s="52" t="s">
        <v>170</v>
      </c>
      <c r="B25" s="8" t="s">
        <v>15</v>
      </c>
      <c r="C25" s="51">
        <v>14316</v>
      </c>
      <c r="D25" s="51">
        <v>0</v>
      </c>
      <c r="E25" s="51">
        <v>0</v>
      </c>
      <c r="F25" s="51">
        <v>500</v>
      </c>
      <c r="G25" s="10">
        <f>D25+E25+F25</f>
        <v>500</v>
      </c>
      <c r="H25" s="10">
        <f t="shared" si="7"/>
        <v>14816</v>
      </c>
      <c r="J25" s="5"/>
    </row>
    <row r="26" spans="1:10" ht="15.75" x14ac:dyDescent="0.25">
      <c r="A26" s="52" t="s">
        <v>171</v>
      </c>
      <c r="B26" s="8" t="s">
        <v>16</v>
      </c>
      <c r="C26" s="51">
        <v>37600</v>
      </c>
      <c r="D26" s="51">
        <v>0</v>
      </c>
      <c r="E26" s="51">
        <v>0</v>
      </c>
      <c r="F26" s="51">
        <v>2432.9</v>
      </c>
      <c r="G26" s="10">
        <f>D26+E26+F26</f>
        <v>2432.9</v>
      </c>
      <c r="H26" s="10">
        <f t="shared" si="7"/>
        <v>40032.9</v>
      </c>
      <c r="J26" s="5"/>
    </row>
    <row r="27" spans="1:10" ht="15.75" x14ac:dyDescent="0.25">
      <c r="A27" s="43"/>
      <c r="B27" s="32" t="s">
        <v>147</v>
      </c>
      <c r="C27" s="51">
        <v>4910</v>
      </c>
      <c r="D27" s="51">
        <v>0</v>
      </c>
      <c r="E27" s="51">
        <v>1505</v>
      </c>
      <c r="F27" s="51">
        <v>605</v>
      </c>
      <c r="G27" s="10">
        <f>D27+E27+F27</f>
        <v>2110</v>
      </c>
      <c r="H27" s="10">
        <f t="shared" si="7"/>
        <v>7020</v>
      </c>
      <c r="J27" s="5"/>
    </row>
    <row r="28" spans="1:10" ht="15.75" x14ac:dyDescent="0.25">
      <c r="A28" s="43"/>
      <c r="B28" s="31" t="s">
        <v>155</v>
      </c>
      <c r="C28" s="49">
        <v>105413.5</v>
      </c>
      <c r="D28" s="49">
        <v>25916</v>
      </c>
      <c r="E28" s="49">
        <v>21738.2</v>
      </c>
      <c r="F28" s="49">
        <v>15070.6</v>
      </c>
      <c r="G28" s="14">
        <f>D28+E28+F28</f>
        <v>62724.799999999996</v>
      </c>
      <c r="H28" s="14">
        <f t="shared" si="7"/>
        <v>168138.3</v>
      </c>
      <c r="J28" s="5"/>
    </row>
    <row r="29" spans="1:10" ht="47.25" hidden="1" x14ac:dyDescent="0.25">
      <c r="A29" s="43" t="s">
        <v>17</v>
      </c>
      <c r="B29" s="8" t="s">
        <v>18</v>
      </c>
      <c r="C29" s="51">
        <v>62620.5</v>
      </c>
      <c r="D29" s="51">
        <v>-3303.7</v>
      </c>
      <c r="E29" s="51">
        <v>778.6</v>
      </c>
      <c r="F29" s="51">
        <v>0</v>
      </c>
      <c r="G29" s="10" t="e">
        <f>D29+E29+F29+#REF!</f>
        <v>#REF!</v>
      </c>
      <c r="H29" s="10" t="e">
        <f t="shared" si="7"/>
        <v>#REF!</v>
      </c>
      <c r="J29" s="5"/>
    </row>
    <row r="30" spans="1:10" ht="31.5" hidden="1" x14ac:dyDescent="0.25">
      <c r="A30" s="43" t="s">
        <v>19</v>
      </c>
      <c r="B30" s="8" t="s">
        <v>20</v>
      </c>
      <c r="C30" s="51">
        <v>1534</v>
      </c>
      <c r="D30" s="51">
        <v>0</v>
      </c>
      <c r="E30" s="51">
        <v>0</v>
      </c>
      <c r="F30" s="51">
        <v>0</v>
      </c>
      <c r="G30" s="10" t="e">
        <f>D30+E30+F30+#REF!</f>
        <v>#REF!</v>
      </c>
      <c r="H30" s="10" t="e">
        <f t="shared" si="7"/>
        <v>#REF!</v>
      </c>
      <c r="J30" s="5"/>
    </row>
    <row r="31" spans="1:10" ht="31.5" hidden="1" x14ac:dyDescent="0.25">
      <c r="A31" s="43" t="s">
        <v>21</v>
      </c>
      <c r="B31" s="8" t="s">
        <v>22</v>
      </c>
      <c r="C31" s="51">
        <v>33.299999999999997</v>
      </c>
      <c r="D31" s="51">
        <v>2252.3000000000002</v>
      </c>
      <c r="E31" s="51">
        <v>972</v>
      </c>
      <c r="F31" s="51">
        <v>0</v>
      </c>
      <c r="G31" s="10" t="e">
        <f>D31+E31+F31+#REF!</f>
        <v>#REF!</v>
      </c>
      <c r="H31" s="10" t="e">
        <f t="shared" si="7"/>
        <v>#REF!</v>
      </c>
      <c r="J31" s="5"/>
    </row>
    <row r="32" spans="1:10" ht="31.5" hidden="1" x14ac:dyDescent="0.25">
      <c r="A32" s="43" t="s">
        <v>23</v>
      </c>
      <c r="B32" s="8" t="s">
        <v>24</v>
      </c>
      <c r="C32" s="51">
        <v>29250</v>
      </c>
      <c r="D32" s="51">
        <v>10891.9</v>
      </c>
      <c r="E32" s="51">
        <v>18612.099999999999</v>
      </c>
      <c r="F32" s="51">
        <v>9563</v>
      </c>
      <c r="G32" s="10" t="e">
        <f>D32+E32+F32+#REF!</f>
        <v>#REF!</v>
      </c>
      <c r="H32" s="10" t="e">
        <f t="shared" si="7"/>
        <v>#REF!</v>
      </c>
      <c r="J32" s="5"/>
    </row>
    <row r="33" spans="1:13" ht="15.75" hidden="1" x14ac:dyDescent="0.25">
      <c r="A33" s="43" t="s">
        <v>25</v>
      </c>
      <c r="B33" s="8" t="s">
        <v>26</v>
      </c>
      <c r="C33" s="51">
        <v>2470.6</v>
      </c>
      <c r="D33" s="51">
        <v>632.29999999999995</v>
      </c>
      <c r="E33" s="51">
        <v>950.4</v>
      </c>
      <c r="F33" s="51">
        <v>0</v>
      </c>
      <c r="G33" s="10" t="e">
        <f>D33+E33+F33+#REF!</f>
        <v>#REF!</v>
      </c>
      <c r="H33" s="10" t="e">
        <f t="shared" si="7"/>
        <v>#REF!</v>
      </c>
      <c r="J33" s="5"/>
    </row>
    <row r="34" spans="1:13" ht="15.75" hidden="1" x14ac:dyDescent="0.25">
      <c r="A34" s="43" t="s">
        <v>27</v>
      </c>
      <c r="B34" s="8" t="s">
        <v>28</v>
      </c>
      <c r="C34" s="51">
        <v>350</v>
      </c>
      <c r="D34" s="51">
        <v>300.7</v>
      </c>
      <c r="E34" s="51">
        <v>0</v>
      </c>
      <c r="F34" s="51">
        <v>0</v>
      </c>
      <c r="G34" s="10" t="e">
        <f>D34+E34+F34+#REF!</f>
        <v>#REF!</v>
      </c>
      <c r="H34" s="10" t="e">
        <f t="shared" si="7"/>
        <v>#REF!</v>
      </c>
      <c r="J34" s="5"/>
    </row>
    <row r="35" spans="1:13" ht="15.75" x14ac:dyDescent="0.25">
      <c r="A35" s="29" t="s">
        <v>149</v>
      </c>
      <c r="B35" s="6" t="s">
        <v>29</v>
      </c>
      <c r="C35" s="48">
        <f>SUM(C36+C42+C45)</f>
        <v>2001411.0000000002</v>
      </c>
      <c r="D35" s="48">
        <f>SUM(D36+D41)</f>
        <v>280125</v>
      </c>
      <c r="E35" s="48">
        <f t="shared" ref="E35:H35" si="8">SUM(E36+E41)</f>
        <v>514793.9</v>
      </c>
      <c r="F35" s="48">
        <f t="shared" si="8"/>
        <v>31525.8</v>
      </c>
      <c r="G35" s="48">
        <f t="shared" si="8"/>
        <v>826444.7</v>
      </c>
      <c r="H35" s="48">
        <f t="shared" si="8"/>
        <v>2827855.6999999997</v>
      </c>
      <c r="J35" s="5"/>
    </row>
    <row r="36" spans="1:13" s="27" customFormat="1" ht="42.75" x14ac:dyDescent="0.25">
      <c r="A36" s="29" t="s">
        <v>150</v>
      </c>
      <c r="B36" s="39" t="s">
        <v>172</v>
      </c>
      <c r="C36" s="49">
        <f>SUM(C37+C38+C39+C40)</f>
        <v>2001411.0000000002</v>
      </c>
      <c r="D36" s="49">
        <f>SUM(D37+D38+D39+D40)</f>
        <v>279745.7</v>
      </c>
      <c r="E36" s="49">
        <f t="shared" ref="E36:G36" si="9">SUM(E37+E38+E39+E40)</f>
        <v>513683.9</v>
      </c>
      <c r="F36" s="49">
        <f t="shared" si="9"/>
        <v>31525.8</v>
      </c>
      <c r="G36" s="49">
        <f t="shared" si="9"/>
        <v>824955.39999999991</v>
      </c>
      <c r="H36" s="49">
        <f t="shared" ref="H36" si="10">SUM(H37+H38+H39+H40)</f>
        <v>2826366.4</v>
      </c>
      <c r="J36" s="28"/>
    </row>
    <row r="37" spans="1:13" ht="31.5" x14ac:dyDescent="0.25">
      <c r="A37" s="30" t="s">
        <v>151</v>
      </c>
      <c r="B37" s="8" t="s">
        <v>30</v>
      </c>
      <c r="C37" s="51">
        <v>70180</v>
      </c>
      <c r="D37" s="10">
        <v>21539.5</v>
      </c>
      <c r="E37" s="10">
        <v>20065.2</v>
      </c>
      <c r="F37" s="10">
        <v>0</v>
      </c>
      <c r="G37" s="10">
        <f>D37+E37+F37</f>
        <v>41604.699999999997</v>
      </c>
      <c r="H37" s="10">
        <f t="shared" ref="H37:H45" si="11">SUM(C37+G37)</f>
        <v>111784.7</v>
      </c>
      <c r="J37" s="5"/>
    </row>
    <row r="38" spans="1:13" ht="47.25" x14ac:dyDescent="0.25">
      <c r="A38" s="30" t="s">
        <v>152</v>
      </c>
      <c r="B38" s="8" t="s">
        <v>31</v>
      </c>
      <c r="C38" s="51">
        <v>305434.3</v>
      </c>
      <c r="D38" s="10">
        <v>199489.9</v>
      </c>
      <c r="E38" s="10">
        <v>510742.3</v>
      </c>
      <c r="F38" s="10">
        <v>7056.4</v>
      </c>
      <c r="G38" s="10">
        <f>D38+E38+F38</f>
        <v>717288.6</v>
      </c>
      <c r="H38" s="54">
        <f t="shared" si="11"/>
        <v>1022722.8999999999</v>
      </c>
      <c r="J38" s="5"/>
    </row>
    <row r="39" spans="1:13" ht="31.5" x14ac:dyDescent="0.25">
      <c r="A39" s="30" t="s">
        <v>153</v>
      </c>
      <c r="B39" s="8" t="s">
        <v>32</v>
      </c>
      <c r="C39" s="51">
        <v>1583533.6</v>
      </c>
      <c r="D39" s="10">
        <v>57782.6</v>
      </c>
      <c r="E39" s="10">
        <v>-19337.099999999999</v>
      </c>
      <c r="F39" s="10">
        <v>-119.9</v>
      </c>
      <c r="G39" s="10">
        <f>D39+E39+F39</f>
        <v>38325.599999999999</v>
      </c>
      <c r="H39" s="10">
        <f t="shared" si="11"/>
        <v>1621859.2000000002</v>
      </c>
      <c r="J39" s="5"/>
    </row>
    <row r="40" spans="1:13" ht="15.75" x14ac:dyDescent="0.25">
      <c r="A40" s="30" t="s">
        <v>154</v>
      </c>
      <c r="B40" s="8" t="s">
        <v>33</v>
      </c>
      <c r="C40" s="51">
        <v>42263.1</v>
      </c>
      <c r="D40" s="10">
        <v>933.7</v>
      </c>
      <c r="E40" s="10">
        <v>2213.5</v>
      </c>
      <c r="F40" s="10">
        <v>24589.3</v>
      </c>
      <c r="G40" s="10">
        <f>D40+E40+F40</f>
        <v>27736.5</v>
      </c>
      <c r="H40" s="10">
        <f t="shared" si="11"/>
        <v>69999.600000000006</v>
      </c>
      <c r="J40" s="5"/>
    </row>
    <row r="41" spans="1:13" ht="35.25" customHeight="1" x14ac:dyDescent="0.25">
      <c r="A41" s="11"/>
      <c r="B41" s="32" t="s">
        <v>148</v>
      </c>
      <c r="C41" s="55">
        <v>0</v>
      </c>
      <c r="D41" s="55">
        <v>379.3</v>
      </c>
      <c r="E41" s="51">
        <v>1110</v>
      </c>
      <c r="F41" s="51">
        <v>0</v>
      </c>
      <c r="G41" s="10">
        <f>D41+E41+F41</f>
        <v>1489.3</v>
      </c>
      <c r="H41" s="10">
        <f t="shared" si="11"/>
        <v>1489.3</v>
      </c>
      <c r="J41" s="5"/>
    </row>
    <row r="42" spans="1:13" ht="47.25" hidden="1" x14ac:dyDescent="0.25">
      <c r="A42" s="8" t="s">
        <v>34</v>
      </c>
      <c r="B42" s="8" t="s">
        <v>35</v>
      </c>
      <c r="C42" s="10">
        <v>0</v>
      </c>
      <c r="D42" s="10">
        <v>572.1</v>
      </c>
      <c r="E42" s="10">
        <v>0</v>
      </c>
      <c r="F42" s="10">
        <v>0</v>
      </c>
      <c r="G42" s="12" t="e">
        <f>D42+E42+F42+#REF!</f>
        <v>#REF!</v>
      </c>
      <c r="H42" s="10" t="e">
        <f t="shared" si="11"/>
        <v>#REF!</v>
      </c>
      <c r="J42" s="5"/>
    </row>
    <row r="43" spans="1:13" ht="31.5" hidden="1" x14ac:dyDescent="0.25">
      <c r="A43" s="8" t="s">
        <v>145</v>
      </c>
      <c r="B43" s="8" t="s">
        <v>146</v>
      </c>
      <c r="C43" s="10">
        <v>0</v>
      </c>
      <c r="D43" s="10">
        <v>150</v>
      </c>
      <c r="E43" s="10">
        <v>0</v>
      </c>
      <c r="F43" s="10">
        <v>0</v>
      </c>
      <c r="G43" s="12" t="e">
        <f>D43+E43+F43+#REF!</f>
        <v>#REF!</v>
      </c>
      <c r="H43" s="10" t="e">
        <f t="shared" si="11"/>
        <v>#REF!</v>
      </c>
      <c r="J43" s="5"/>
    </row>
    <row r="44" spans="1:13" ht="15.75" hidden="1" x14ac:dyDescent="0.25">
      <c r="A44" s="8" t="s">
        <v>143</v>
      </c>
      <c r="B44" s="8" t="s">
        <v>144</v>
      </c>
      <c r="C44" s="10">
        <v>0</v>
      </c>
      <c r="D44" s="10">
        <v>0</v>
      </c>
      <c r="E44" s="10">
        <v>130.5</v>
      </c>
      <c r="F44" s="10">
        <v>0</v>
      </c>
      <c r="G44" s="10">
        <f>D44+E44+F44</f>
        <v>130.5</v>
      </c>
      <c r="H44" s="10">
        <f t="shared" si="11"/>
        <v>130.5</v>
      </c>
      <c r="J44" s="5"/>
    </row>
    <row r="45" spans="1:13" ht="47.25" hidden="1" x14ac:dyDescent="0.25">
      <c r="A45" s="8" t="s">
        <v>36</v>
      </c>
      <c r="B45" s="8" t="s">
        <v>37</v>
      </c>
      <c r="C45" s="10">
        <v>0</v>
      </c>
      <c r="D45" s="10">
        <v>-1428.6</v>
      </c>
      <c r="E45" s="10">
        <v>-111.6</v>
      </c>
      <c r="F45" s="10">
        <v>0</v>
      </c>
      <c r="G45" s="10">
        <f>D45+E45+F45</f>
        <v>-1540.1999999999998</v>
      </c>
      <c r="H45" s="10">
        <f t="shared" si="11"/>
        <v>-1540.1999999999998</v>
      </c>
      <c r="J45" s="5"/>
    </row>
    <row r="46" spans="1:13" ht="26.25" customHeight="1" x14ac:dyDescent="0.25">
      <c r="A46" s="4" t="s">
        <v>2</v>
      </c>
      <c r="B46" s="4" t="s">
        <v>138</v>
      </c>
      <c r="C46" s="1">
        <f>C47+C56+C58+C62+C70+C75+C78+C84+C87+C90+C95+C100+C103</f>
        <v>3772922.2000000007</v>
      </c>
      <c r="D46" s="1">
        <f t="shared" ref="D46:G46" si="12">D47+D56+D58+D62+D70+D75+D78+D84+D87+D90+D95+D100+D103</f>
        <v>449812.50000000006</v>
      </c>
      <c r="E46" s="1">
        <f t="shared" si="12"/>
        <v>630738.2999999997</v>
      </c>
      <c r="F46" s="1">
        <f t="shared" si="12"/>
        <v>67106.499999999985</v>
      </c>
      <c r="G46" s="1">
        <f t="shared" si="12"/>
        <v>1147657.3</v>
      </c>
      <c r="H46" s="1">
        <f t="shared" ref="H46" si="13">H47+H56+H58+H62+H70+H75+H78+H84+H87+H90+H95+H100+H103</f>
        <v>4920579.5000000009</v>
      </c>
      <c r="I46" s="5"/>
      <c r="J46" s="5"/>
      <c r="K46" s="5"/>
      <c r="L46" s="5"/>
      <c r="M46" s="5"/>
    </row>
    <row r="47" spans="1:13" ht="15.75" x14ac:dyDescent="0.25">
      <c r="A47" s="13" t="s">
        <v>97</v>
      </c>
      <c r="B47" s="7" t="s">
        <v>38</v>
      </c>
      <c r="C47" s="14">
        <f>C48+C49+C50+C51+C52+C53+C54+C55</f>
        <v>382993.5</v>
      </c>
      <c r="D47" s="14">
        <f t="shared" ref="D47:F47" si="14">D48+D49+D50+D51+D52+D53+D54+D55</f>
        <v>20422.5</v>
      </c>
      <c r="E47" s="14">
        <f t="shared" si="14"/>
        <v>39653.4</v>
      </c>
      <c r="F47" s="14">
        <f t="shared" si="14"/>
        <v>2692.4</v>
      </c>
      <c r="G47" s="14">
        <f>G48+G49+G50+G51+G52+G53+G54+G55</f>
        <v>62768.3</v>
      </c>
      <c r="H47" s="14">
        <f>H48+H49+H50+H51+H52+H53+H54+H55</f>
        <v>445761.8</v>
      </c>
      <c r="I47" s="5"/>
      <c r="J47" s="5"/>
    </row>
    <row r="48" spans="1:13" ht="47.25" x14ac:dyDescent="0.25">
      <c r="A48" s="15" t="s">
        <v>98</v>
      </c>
      <c r="B48" s="8" t="s">
        <v>39</v>
      </c>
      <c r="C48" s="10">
        <v>5600</v>
      </c>
      <c r="D48" s="10">
        <v>0</v>
      </c>
      <c r="E48" s="10">
        <v>1828.5</v>
      </c>
      <c r="F48" s="10">
        <v>0</v>
      </c>
      <c r="G48" s="10">
        <f t="shared" ref="G48:G55" si="15">D48+E48+F48</f>
        <v>1828.5</v>
      </c>
      <c r="H48" s="10">
        <f t="shared" ref="H48:H55" si="16">C48+G48</f>
        <v>7428.5</v>
      </c>
      <c r="J48" s="5"/>
    </row>
    <row r="49" spans="1:13" ht="63" x14ac:dyDescent="0.25">
      <c r="A49" s="15" t="s">
        <v>99</v>
      </c>
      <c r="B49" s="8" t="s">
        <v>40</v>
      </c>
      <c r="C49" s="10">
        <v>9638</v>
      </c>
      <c r="D49" s="10">
        <v>0</v>
      </c>
      <c r="E49" s="10">
        <v>218</v>
      </c>
      <c r="F49" s="10">
        <v>54.5</v>
      </c>
      <c r="G49" s="10">
        <f t="shared" si="15"/>
        <v>272.5</v>
      </c>
      <c r="H49" s="10">
        <f t="shared" si="16"/>
        <v>9910.5</v>
      </c>
      <c r="J49" s="5"/>
    </row>
    <row r="50" spans="1:13" ht="78.75" x14ac:dyDescent="0.25">
      <c r="A50" s="15" t="s">
        <v>100</v>
      </c>
      <c r="B50" s="8" t="s">
        <v>41</v>
      </c>
      <c r="C50" s="10">
        <v>132500</v>
      </c>
      <c r="D50" s="10">
        <v>7</v>
      </c>
      <c r="E50" s="10">
        <v>22221</v>
      </c>
      <c r="F50" s="10">
        <v>61.8</v>
      </c>
      <c r="G50" s="10">
        <f t="shared" si="15"/>
        <v>22289.8</v>
      </c>
      <c r="H50" s="10">
        <f t="shared" si="16"/>
        <v>154789.79999999999</v>
      </c>
      <c r="J50" s="5"/>
    </row>
    <row r="51" spans="1:13" ht="15.75" x14ac:dyDescent="0.25">
      <c r="A51" s="15" t="s">
        <v>101</v>
      </c>
      <c r="B51" s="8" t="s">
        <v>42</v>
      </c>
      <c r="C51" s="10">
        <v>0.9</v>
      </c>
      <c r="D51" s="10">
        <v>0</v>
      </c>
      <c r="E51" s="10">
        <v>14.6</v>
      </c>
      <c r="F51" s="10">
        <v>0</v>
      </c>
      <c r="G51" s="10">
        <f t="shared" si="15"/>
        <v>14.6</v>
      </c>
      <c r="H51" s="10">
        <f t="shared" si="16"/>
        <v>15.5</v>
      </c>
      <c r="J51" s="5"/>
    </row>
    <row r="52" spans="1:13" s="19" customFormat="1" ht="63" x14ac:dyDescent="0.25">
      <c r="A52" s="16" t="s">
        <v>140</v>
      </c>
      <c r="B52" s="17" t="s">
        <v>43</v>
      </c>
      <c r="C52" s="18">
        <v>47573</v>
      </c>
      <c r="D52" s="18">
        <v>0</v>
      </c>
      <c r="E52" s="18">
        <v>1229.7</v>
      </c>
      <c r="F52" s="18">
        <v>249.8</v>
      </c>
      <c r="G52" s="10">
        <f t="shared" si="15"/>
        <v>1479.5</v>
      </c>
      <c r="H52" s="10">
        <f t="shared" si="16"/>
        <v>49052.5</v>
      </c>
      <c r="J52" s="5"/>
    </row>
    <row r="53" spans="1:13" ht="31.5" hidden="1" x14ac:dyDescent="0.25">
      <c r="A53" s="15" t="s">
        <v>141</v>
      </c>
      <c r="B53" s="8" t="s">
        <v>44</v>
      </c>
      <c r="C53" s="10"/>
      <c r="D53" s="10"/>
      <c r="E53" s="10"/>
      <c r="F53" s="10"/>
      <c r="G53" s="10">
        <f t="shared" si="15"/>
        <v>0</v>
      </c>
      <c r="H53" s="10">
        <f t="shared" si="16"/>
        <v>0</v>
      </c>
      <c r="J53" s="5"/>
    </row>
    <row r="54" spans="1:13" ht="15.75" x14ac:dyDescent="0.25">
      <c r="A54" s="15" t="s">
        <v>102</v>
      </c>
      <c r="B54" s="8" t="s">
        <v>45</v>
      </c>
      <c r="C54" s="10">
        <v>2000</v>
      </c>
      <c r="D54" s="10">
        <v>0</v>
      </c>
      <c r="E54" s="10">
        <v>0</v>
      </c>
      <c r="F54" s="10">
        <v>0</v>
      </c>
      <c r="G54" s="10">
        <f t="shared" si="15"/>
        <v>0</v>
      </c>
      <c r="H54" s="10">
        <f t="shared" si="16"/>
        <v>2000</v>
      </c>
      <c r="J54" s="5"/>
    </row>
    <row r="55" spans="1:13" s="19" customFormat="1" ht="15.75" x14ac:dyDescent="0.25">
      <c r="A55" s="16" t="s">
        <v>103</v>
      </c>
      <c r="B55" s="17" t="s">
        <v>46</v>
      </c>
      <c r="C55" s="18">
        <v>185681.6</v>
      </c>
      <c r="D55" s="18">
        <v>20415.5</v>
      </c>
      <c r="E55" s="18">
        <v>14141.6</v>
      </c>
      <c r="F55" s="18">
        <v>2326.3000000000002</v>
      </c>
      <c r="G55" s="10">
        <f t="shared" si="15"/>
        <v>36883.4</v>
      </c>
      <c r="H55" s="10">
        <f t="shared" si="16"/>
        <v>222565</v>
      </c>
      <c r="J55" s="5"/>
    </row>
    <row r="56" spans="1:13" ht="15.75" x14ac:dyDescent="0.25">
      <c r="A56" s="13" t="s">
        <v>104</v>
      </c>
      <c r="B56" s="7" t="s">
        <v>47</v>
      </c>
      <c r="C56" s="14">
        <f>C57</f>
        <v>8752.2999999999993</v>
      </c>
      <c r="D56" s="14">
        <f t="shared" ref="D56:H56" si="17">D57</f>
        <v>0</v>
      </c>
      <c r="E56" s="14">
        <f t="shared" si="17"/>
        <v>1828</v>
      </c>
      <c r="F56" s="14">
        <f t="shared" si="17"/>
        <v>-658.7</v>
      </c>
      <c r="G56" s="14">
        <f t="shared" si="17"/>
        <v>1169.3</v>
      </c>
      <c r="H56" s="14">
        <f t="shared" si="17"/>
        <v>9921.5999999999985</v>
      </c>
      <c r="J56" s="5"/>
    </row>
    <row r="57" spans="1:13" ht="31.5" x14ac:dyDescent="0.25">
      <c r="A57" s="15" t="s">
        <v>105</v>
      </c>
      <c r="B57" s="8" t="s">
        <v>48</v>
      </c>
      <c r="C57" s="10">
        <v>8752.2999999999993</v>
      </c>
      <c r="D57" s="10">
        <v>0</v>
      </c>
      <c r="E57" s="10">
        <v>1828</v>
      </c>
      <c r="F57" s="10">
        <v>-658.7</v>
      </c>
      <c r="G57" s="10">
        <f>D57+E57+F57</f>
        <v>1169.3</v>
      </c>
      <c r="H57" s="10">
        <f>C57+G57</f>
        <v>9921.5999999999985</v>
      </c>
      <c r="J57" s="5"/>
    </row>
    <row r="58" spans="1:13" ht="31.5" x14ac:dyDescent="0.25">
      <c r="A58" s="13" t="s">
        <v>106</v>
      </c>
      <c r="B58" s="7" t="s">
        <v>49</v>
      </c>
      <c r="C58" s="14">
        <f>C59+C60+C61</f>
        <v>9297.2000000000007</v>
      </c>
      <c r="D58" s="14">
        <f t="shared" ref="D58:H58" si="18">D59+D60+D61</f>
        <v>2005.3000000000002</v>
      </c>
      <c r="E58" s="14">
        <f t="shared" si="18"/>
        <v>-12.900000000000006</v>
      </c>
      <c r="F58" s="14">
        <f t="shared" si="18"/>
        <v>609.70000000000005</v>
      </c>
      <c r="G58" s="14">
        <f>G59+G60+G61</f>
        <v>2602.1000000000004</v>
      </c>
      <c r="H58" s="14">
        <f t="shared" si="18"/>
        <v>11899.300000000001</v>
      </c>
      <c r="I58" s="5"/>
      <c r="J58" s="5"/>
    </row>
    <row r="59" spans="1:13" ht="15.75" x14ac:dyDescent="0.25">
      <c r="A59" s="15" t="s">
        <v>107</v>
      </c>
      <c r="B59" s="8" t="s">
        <v>50</v>
      </c>
      <c r="C59" s="10">
        <v>5651.8</v>
      </c>
      <c r="D59" s="10">
        <v>761.7</v>
      </c>
      <c r="E59" s="10">
        <v>147.69999999999999</v>
      </c>
      <c r="F59" s="10">
        <v>0</v>
      </c>
      <c r="G59" s="10">
        <f t="shared" ref="G59:G61" si="19">D59+E59+F59</f>
        <v>909.40000000000009</v>
      </c>
      <c r="H59" s="10">
        <f>C59+G59</f>
        <v>6561.2000000000007</v>
      </c>
      <c r="J59" s="5"/>
    </row>
    <row r="60" spans="1:13" ht="51" customHeight="1" x14ac:dyDescent="0.25">
      <c r="A60" s="15" t="s">
        <v>142</v>
      </c>
      <c r="B60" s="8" t="s">
        <v>184</v>
      </c>
      <c r="C60" s="10">
        <v>2176.8000000000002</v>
      </c>
      <c r="D60" s="10">
        <v>43.6</v>
      </c>
      <c r="E60" s="10">
        <v>-160.6</v>
      </c>
      <c r="F60" s="10">
        <v>609.70000000000005</v>
      </c>
      <c r="G60" s="10">
        <f t="shared" si="19"/>
        <v>492.70000000000005</v>
      </c>
      <c r="H60" s="10">
        <f>C60+G60</f>
        <v>2669.5</v>
      </c>
      <c r="J60" s="5"/>
    </row>
    <row r="61" spans="1:13" ht="47.25" x14ac:dyDescent="0.25">
      <c r="A61" s="15" t="s">
        <v>108</v>
      </c>
      <c r="B61" s="8" t="s">
        <v>51</v>
      </c>
      <c r="C61" s="10">
        <v>1468.6</v>
      </c>
      <c r="D61" s="10">
        <v>1200</v>
      </c>
      <c r="E61" s="10">
        <v>0</v>
      </c>
      <c r="F61" s="10">
        <v>0</v>
      </c>
      <c r="G61" s="10">
        <f t="shared" si="19"/>
        <v>1200</v>
      </c>
      <c r="H61" s="10">
        <f>C61+G61</f>
        <v>2668.6</v>
      </c>
      <c r="J61" s="5"/>
    </row>
    <row r="62" spans="1:13" ht="15.75" x14ac:dyDescent="0.25">
      <c r="A62" s="13" t="s">
        <v>109</v>
      </c>
      <c r="B62" s="7" t="s">
        <v>52</v>
      </c>
      <c r="C62" s="14">
        <f>C63+C64+C65+C66+C67+C68+C69</f>
        <v>420913.8</v>
      </c>
      <c r="D62" s="14">
        <f t="shared" ref="D62:H62" si="20">D63+D64+D65+D66+D67+D68+D69</f>
        <v>50188.7</v>
      </c>
      <c r="E62" s="14">
        <f t="shared" si="20"/>
        <v>-36965.800000000003</v>
      </c>
      <c r="F62" s="14">
        <f t="shared" si="20"/>
        <v>-11535.8</v>
      </c>
      <c r="G62" s="14">
        <f t="shared" si="20"/>
        <v>1687.1</v>
      </c>
      <c r="H62" s="14">
        <f t="shared" si="20"/>
        <v>422600.9</v>
      </c>
      <c r="I62" s="5"/>
      <c r="J62" s="20"/>
      <c r="L62" s="5"/>
      <c r="M62" s="5"/>
    </row>
    <row r="63" spans="1:13" ht="15.75" x14ac:dyDescent="0.25">
      <c r="A63" s="15" t="s">
        <v>110</v>
      </c>
      <c r="B63" s="8" t="s">
        <v>53</v>
      </c>
      <c r="C63" s="10">
        <v>8468.4</v>
      </c>
      <c r="D63" s="18">
        <v>-66.3</v>
      </c>
      <c r="E63" s="18">
        <v>-7.8</v>
      </c>
      <c r="F63" s="18">
        <v>-103.7</v>
      </c>
      <c r="G63" s="10">
        <f t="shared" ref="G63:G69" si="21">D63+E63+F63</f>
        <v>-177.8</v>
      </c>
      <c r="H63" s="10">
        <f t="shared" ref="H63:H69" si="22">C63+G63</f>
        <v>8290.6</v>
      </c>
      <c r="I63" s="21"/>
      <c r="J63" s="20"/>
    </row>
    <row r="64" spans="1:13" ht="15.75" x14ac:dyDescent="0.25">
      <c r="A64" s="15" t="s">
        <v>111</v>
      </c>
      <c r="B64" s="8" t="s">
        <v>54</v>
      </c>
      <c r="C64" s="10">
        <v>56112.800000000003</v>
      </c>
      <c r="D64" s="18">
        <v>10.7</v>
      </c>
      <c r="E64" s="18">
        <v>-35821.4</v>
      </c>
      <c r="F64" s="10">
        <v>-2084.1999999999998</v>
      </c>
      <c r="G64" s="10">
        <f t="shared" si="21"/>
        <v>-37894.9</v>
      </c>
      <c r="H64" s="10">
        <f t="shared" si="22"/>
        <v>18217.900000000001</v>
      </c>
      <c r="J64" s="20"/>
    </row>
    <row r="65" spans="1:13" ht="15.75" x14ac:dyDescent="0.25">
      <c r="A65" s="15" t="s">
        <v>112</v>
      </c>
      <c r="B65" s="8" t="s">
        <v>55</v>
      </c>
      <c r="C65" s="10">
        <v>22200</v>
      </c>
      <c r="D65" s="18">
        <v>3034.5</v>
      </c>
      <c r="E65" s="18">
        <v>3350</v>
      </c>
      <c r="F65" s="18">
        <v>0</v>
      </c>
      <c r="G65" s="10">
        <f t="shared" si="21"/>
        <v>6384.5</v>
      </c>
      <c r="H65" s="10">
        <f t="shared" si="22"/>
        <v>28584.5</v>
      </c>
      <c r="I65" s="21"/>
      <c r="J65" s="20"/>
    </row>
    <row r="66" spans="1:13" ht="15.75" x14ac:dyDescent="0.25">
      <c r="A66" s="15" t="s">
        <v>113</v>
      </c>
      <c r="B66" s="8" t="s">
        <v>56</v>
      </c>
      <c r="C66" s="10">
        <v>21400</v>
      </c>
      <c r="D66" s="18">
        <v>136.69999999999999</v>
      </c>
      <c r="E66" s="18">
        <v>0</v>
      </c>
      <c r="F66" s="18">
        <v>0</v>
      </c>
      <c r="G66" s="10">
        <f t="shared" si="21"/>
        <v>136.69999999999999</v>
      </c>
      <c r="H66" s="10">
        <f t="shared" si="22"/>
        <v>21536.7</v>
      </c>
      <c r="I66" s="21"/>
      <c r="J66" s="20"/>
    </row>
    <row r="67" spans="1:13" ht="15.75" x14ac:dyDescent="0.25">
      <c r="A67" s="15" t="s">
        <v>114</v>
      </c>
      <c r="B67" s="8" t="s">
        <v>57</v>
      </c>
      <c r="C67" s="10">
        <v>289081.59999999998</v>
      </c>
      <c r="D67" s="18">
        <v>46490</v>
      </c>
      <c r="E67" s="18">
        <v>-7183.7</v>
      </c>
      <c r="F67" s="10">
        <v>-4273.6000000000004</v>
      </c>
      <c r="G67" s="10">
        <f t="shared" si="21"/>
        <v>35032.700000000004</v>
      </c>
      <c r="H67" s="10">
        <f t="shared" si="22"/>
        <v>324114.3</v>
      </c>
      <c r="J67" s="20"/>
    </row>
    <row r="68" spans="1:13" ht="15.75" x14ac:dyDescent="0.25">
      <c r="A68" s="15" t="s">
        <v>115</v>
      </c>
      <c r="B68" s="8" t="s">
        <v>58</v>
      </c>
      <c r="C68" s="10">
        <v>11953.3</v>
      </c>
      <c r="D68" s="18">
        <v>500</v>
      </c>
      <c r="E68" s="18">
        <v>390.9</v>
      </c>
      <c r="F68" s="18">
        <v>11.5</v>
      </c>
      <c r="G68" s="10">
        <f t="shared" si="21"/>
        <v>902.4</v>
      </c>
      <c r="H68" s="10">
        <f t="shared" si="22"/>
        <v>12855.699999999999</v>
      </c>
      <c r="I68" s="21"/>
      <c r="J68" s="20"/>
    </row>
    <row r="69" spans="1:13" ht="31.5" x14ac:dyDescent="0.25">
      <c r="A69" s="15" t="s">
        <v>116</v>
      </c>
      <c r="B69" s="8" t="s">
        <v>59</v>
      </c>
      <c r="C69" s="10">
        <v>11697.7</v>
      </c>
      <c r="D69" s="18">
        <v>83.1</v>
      </c>
      <c r="E69" s="18">
        <v>2306.1999999999998</v>
      </c>
      <c r="F69" s="10">
        <v>-5085.8</v>
      </c>
      <c r="G69" s="10">
        <f t="shared" si="21"/>
        <v>-2696.5000000000005</v>
      </c>
      <c r="H69" s="10">
        <f t="shared" si="22"/>
        <v>9001.2000000000007</v>
      </c>
      <c r="J69" s="5"/>
      <c r="M69" s="5"/>
    </row>
    <row r="70" spans="1:13" ht="15.75" x14ac:dyDescent="0.25">
      <c r="A70" s="13" t="s">
        <v>117</v>
      </c>
      <c r="B70" s="7" t="s">
        <v>60</v>
      </c>
      <c r="C70" s="14">
        <f>C71+C72+C73+C74</f>
        <v>299629.90000000002</v>
      </c>
      <c r="D70" s="14">
        <f t="shared" ref="D70:H70" si="23">D71+D72+D73+D74</f>
        <v>280516.90000000002</v>
      </c>
      <c r="E70" s="14">
        <f t="shared" si="23"/>
        <v>584488.19999999995</v>
      </c>
      <c r="F70" s="14">
        <f t="shared" si="23"/>
        <v>67115.5</v>
      </c>
      <c r="G70" s="14">
        <f t="shared" si="23"/>
        <v>932120.6</v>
      </c>
      <c r="H70" s="14">
        <f t="shared" si="23"/>
        <v>1231750.5</v>
      </c>
      <c r="I70" s="5"/>
      <c r="J70" s="5"/>
    </row>
    <row r="71" spans="1:13" ht="15.75" x14ac:dyDescent="0.25">
      <c r="A71" s="15" t="s">
        <v>118</v>
      </c>
      <c r="B71" s="8" t="s">
        <v>61</v>
      </c>
      <c r="C71" s="10">
        <v>1940</v>
      </c>
      <c r="D71" s="10">
        <v>214700</v>
      </c>
      <c r="E71" s="10">
        <v>538339.1</v>
      </c>
      <c r="F71" s="10">
        <v>24536.3</v>
      </c>
      <c r="G71" s="10">
        <f t="shared" ref="G71:G74" si="24">D71+E71+F71</f>
        <v>777575.4</v>
      </c>
      <c r="H71" s="10">
        <f t="shared" ref="H71:H74" si="25">C71+G71</f>
        <v>779515.4</v>
      </c>
      <c r="J71" s="5"/>
    </row>
    <row r="72" spans="1:13" s="19" customFormat="1" ht="15.75" x14ac:dyDescent="0.25">
      <c r="A72" s="16" t="s">
        <v>119</v>
      </c>
      <c r="B72" s="17" t="s">
        <v>62</v>
      </c>
      <c r="C72" s="18">
        <v>96192.4</v>
      </c>
      <c r="D72" s="18">
        <v>-121.4</v>
      </c>
      <c r="E72" s="18">
        <v>30868.799999999999</v>
      </c>
      <c r="F72" s="18">
        <v>47028.5</v>
      </c>
      <c r="G72" s="10">
        <f t="shared" si="24"/>
        <v>77775.899999999994</v>
      </c>
      <c r="H72" s="10">
        <f t="shared" si="25"/>
        <v>173968.3</v>
      </c>
      <c r="J72" s="5"/>
    </row>
    <row r="73" spans="1:13" s="19" customFormat="1" ht="15.75" x14ac:dyDescent="0.25">
      <c r="A73" s="16" t="s">
        <v>120</v>
      </c>
      <c r="B73" s="17" t="s">
        <v>63</v>
      </c>
      <c r="C73" s="18">
        <v>156588.70000000001</v>
      </c>
      <c r="D73" s="18">
        <v>65938.3</v>
      </c>
      <c r="E73" s="18">
        <v>11829.2</v>
      </c>
      <c r="F73" s="18">
        <v>-4449.3</v>
      </c>
      <c r="G73" s="10">
        <f t="shared" si="24"/>
        <v>73318.2</v>
      </c>
      <c r="H73" s="10">
        <f t="shared" si="25"/>
        <v>229906.90000000002</v>
      </c>
      <c r="J73" s="5"/>
    </row>
    <row r="74" spans="1:13" ht="31.5" x14ac:dyDescent="0.25">
      <c r="A74" s="15" t="s">
        <v>121</v>
      </c>
      <c r="B74" s="8" t="s">
        <v>64</v>
      </c>
      <c r="C74" s="10">
        <v>44908.800000000003</v>
      </c>
      <c r="D74" s="10">
        <v>0</v>
      </c>
      <c r="E74" s="10">
        <v>3451.1</v>
      </c>
      <c r="F74" s="10">
        <v>0</v>
      </c>
      <c r="G74" s="10">
        <f t="shared" si="24"/>
        <v>3451.1</v>
      </c>
      <c r="H74" s="10">
        <f t="shared" si="25"/>
        <v>48359.9</v>
      </c>
      <c r="J74" s="5"/>
    </row>
    <row r="75" spans="1:13" ht="15.75" x14ac:dyDescent="0.25">
      <c r="A75" s="13" t="s">
        <v>122</v>
      </c>
      <c r="B75" s="7" t="s">
        <v>65</v>
      </c>
      <c r="C75" s="14">
        <f>C76+C77</f>
        <v>1213.0999999999999</v>
      </c>
      <c r="D75" s="14">
        <f>D76+D77</f>
        <v>9.4</v>
      </c>
      <c r="E75" s="14">
        <f t="shared" ref="E75:H75" si="26">E76+E77</f>
        <v>4196</v>
      </c>
      <c r="F75" s="14">
        <f t="shared" si="26"/>
        <v>0</v>
      </c>
      <c r="G75" s="14">
        <f t="shared" si="26"/>
        <v>4205.3999999999996</v>
      </c>
      <c r="H75" s="14">
        <f t="shared" si="26"/>
        <v>5418.5</v>
      </c>
      <c r="J75" s="5"/>
    </row>
    <row r="76" spans="1:13" ht="31.5" x14ac:dyDescent="0.25">
      <c r="A76" s="15" t="s">
        <v>123</v>
      </c>
      <c r="B76" s="8" t="s">
        <v>66</v>
      </c>
      <c r="C76" s="10">
        <v>1110</v>
      </c>
      <c r="D76" s="10">
        <v>0</v>
      </c>
      <c r="E76" s="10">
        <v>4194.3999999999996</v>
      </c>
      <c r="F76" s="10">
        <v>0</v>
      </c>
      <c r="G76" s="10">
        <f t="shared" ref="G76:G77" si="27">D76+E76+F76</f>
        <v>4194.3999999999996</v>
      </c>
      <c r="H76" s="10">
        <f t="shared" ref="H76:H77" si="28">C76+G76</f>
        <v>5304.4</v>
      </c>
      <c r="J76" s="5"/>
    </row>
    <row r="77" spans="1:13" ht="31.5" x14ac:dyDescent="0.25">
      <c r="A77" s="15" t="s">
        <v>124</v>
      </c>
      <c r="B77" s="8" t="s">
        <v>67</v>
      </c>
      <c r="C77" s="10">
        <v>103.1</v>
      </c>
      <c r="D77" s="10">
        <v>9.4</v>
      </c>
      <c r="E77" s="10">
        <v>1.6</v>
      </c>
      <c r="F77" s="10">
        <v>0</v>
      </c>
      <c r="G77" s="10">
        <f t="shared" si="27"/>
        <v>11</v>
      </c>
      <c r="H77" s="10">
        <f t="shared" si="28"/>
        <v>114.1</v>
      </c>
      <c r="J77" s="5"/>
    </row>
    <row r="78" spans="1:13" ht="15.75" x14ac:dyDescent="0.25">
      <c r="A78" s="13" t="s">
        <v>125</v>
      </c>
      <c r="B78" s="7" t="s">
        <v>68</v>
      </c>
      <c r="C78" s="14">
        <f>C79+C80+C81+C82+C83</f>
        <v>2109751.1</v>
      </c>
      <c r="D78" s="14">
        <f>D79+D80+D81+D82+D83</f>
        <v>77040.7</v>
      </c>
      <c r="E78" s="14">
        <f t="shared" ref="E78:H78" si="29">E79+E80+E81+E82+E83</f>
        <v>28964.199999999997</v>
      </c>
      <c r="F78" s="14">
        <f t="shared" si="29"/>
        <v>2788.6</v>
      </c>
      <c r="G78" s="14">
        <f>G79+G80+G81+G82+G83</f>
        <v>108793.49999999999</v>
      </c>
      <c r="H78" s="14">
        <f t="shared" si="29"/>
        <v>2218544.6</v>
      </c>
      <c r="I78" s="5"/>
      <c r="J78" s="5"/>
    </row>
    <row r="79" spans="1:13" s="19" customFormat="1" ht="15.75" x14ac:dyDescent="0.25">
      <c r="A79" s="16" t="s">
        <v>126</v>
      </c>
      <c r="B79" s="17" t="s">
        <v>69</v>
      </c>
      <c r="C79" s="18">
        <v>419942.40000000002</v>
      </c>
      <c r="D79" s="18">
        <v>12449.4</v>
      </c>
      <c r="E79" s="18">
        <v>20701.099999999999</v>
      </c>
      <c r="F79" s="18">
        <v>5381.7</v>
      </c>
      <c r="G79" s="10">
        <f t="shared" ref="G79:G86" si="30">D79+E79+F79</f>
        <v>38532.199999999997</v>
      </c>
      <c r="H79" s="10">
        <f>C79+G79</f>
        <v>458474.60000000003</v>
      </c>
      <c r="J79" s="5"/>
    </row>
    <row r="80" spans="1:13" s="19" customFormat="1" ht="15.75" x14ac:dyDescent="0.25">
      <c r="A80" s="16" t="s">
        <v>127</v>
      </c>
      <c r="B80" s="17" t="s">
        <v>70</v>
      </c>
      <c r="C80" s="18">
        <v>1373216.4</v>
      </c>
      <c r="D80" s="18">
        <v>56315.3</v>
      </c>
      <c r="E80" s="18">
        <v>-116.7</v>
      </c>
      <c r="F80" s="18">
        <v>882.6</v>
      </c>
      <c r="G80" s="10">
        <f t="shared" si="30"/>
        <v>57081.200000000004</v>
      </c>
      <c r="H80" s="10">
        <f>C80+G80</f>
        <v>1430297.5999999999</v>
      </c>
      <c r="J80" s="5"/>
    </row>
    <row r="81" spans="1:10" s="19" customFormat="1" ht="15.75" x14ac:dyDescent="0.25">
      <c r="A81" s="16" t="s">
        <v>128</v>
      </c>
      <c r="B81" s="17" t="s">
        <v>71</v>
      </c>
      <c r="C81" s="18">
        <v>150186.29999999999</v>
      </c>
      <c r="D81" s="18">
        <v>6803.5</v>
      </c>
      <c r="E81" s="18">
        <v>203.3</v>
      </c>
      <c r="F81" s="18">
        <v>-9.1</v>
      </c>
      <c r="G81" s="10">
        <f t="shared" si="30"/>
        <v>6997.7</v>
      </c>
      <c r="H81" s="10">
        <f>C81+G81</f>
        <v>157184</v>
      </c>
      <c r="J81" s="5"/>
    </row>
    <row r="82" spans="1:10" s="19" customFormat="1" ht="15.75" x14ac:dyDescent="0.25">
      <c r="A82" s="16" t="s">
        <v>129</v>
      </c>
      <c r="B82" s="17" t="s">
        <v>72</v>
      </c>
      <c r="C82" s="18">
        <v>40683.599999999999</v>
      </c>
      <c r="D82" s="18">
        <v>1472.5</v>
      </c>
      <c r="E82" s="18">
        <v>2000</v>
      </c>
      <c r="F82" s="18">
        <v>0</v>
      </c>
      <c r="G82" s="10">
        <f t="shared" si="30"/>
        <v>3472.5</v>
      </c>
      <c r="H82" s="10">
        <f>C82+G82</f>
        <v>44156.1</v>
      </c>
      <c r="J82" s="5"/>
    </row>
    <row r="83" spans="1:10" ht="15.75" x14ac:dyDescent="0.25">
      <c r="A83" s="15" t="s">
        <v>130</v>
      </c>
      <c r="B83" s="8" t="s">
        <v>73</v>
      </c>
      <c r="C83" s="10">
        <v>125722.4</v>
      </c>
      <c r="D83" s="10">
        <v>0</v>
      </c>
      <c r="E83" s="10">
        <v>6176.5</v>
      </c>
      <c r="F83" s="10">
        <v>-3466.6</v>
      </c>
      <c r="G83" s="10">
        <f t="shared" si="30"/>
        <v>2709.9</v>
      </c>
      <c r="H83" s="10">
        <f>C83+G83</f>
        <v>128432.29999999999</v>
      </c>
      <c r="J83" s="5"/>
    </row>
    <row r="84" spans="1:10" s="19" customFormat="1" ht="15.75" x14ac:dyDescent="0.25">
      <c r="A84" s="22" t="s">
        <v>131</v>
      </c>
      <c r="B84" s="23" t="s">
        <v>74</v>
      </c>
      <c r="C84" s="24">
        <f>C85+C86</f>
        <v>197895.7</v>
      </c>
      <c r="D84" s="24">
        <f t="shared" ref="D84:H84" si="31">D85+D86</f>
        <v>13616.8</v>
      </c>
      <c r="E84" s="24">
        <f t="shared" si="31"/>
        <v>2861.1</v>
      </c>
      <c r="F84" s="24">
        <f t="shared" si="31"/>
        <v>1993.1</v>
      </c>
      <c r="G84" s="10">
        <f t="shared" si="30"/>
        <v>18470.999999999996</v>
      </c>
      <c r="H84" s="24">
        <f t="shared" si="31"/>
        <v>216366.7</v>
      </c>
      <c r="I84" s="25"/>
      <c r="J84" s="5"/>
    </row>
    <row r="85" spans="1:10" s="19" customFormat="1" ht="15.75" x14ac:dyDescent="0.25">
      <c r="A85" s="16" t="s">
        <v>132</v>
      </c>
      <c r="B85" s="17" t="s">
        <v>75</v>
      </c>
      <c r="C85" s="18">
        <v>188370.5</v>
      </c>
      <c r="D85" s="18">
        <v>13616.8</v>
      </c>
      <c r="E85" s="18">
        <v>3251.7</v>
      </c>
      <c r="F85" s="18">
        <v>2086</v>
      </c>
      <c r="G85" s="10">
        <f t="shared" si="30"/>
        <v>18954.5</v>
      </c>
      <c r="H85" s="10">
        <f>C85+G85</f>
        <v>207325</v>
      </c>
      <c r="J85" s="5"/>
    </row>
    <row r="86" spans="1:10" s="19" customFormat="1" ht="31.5" x14ac:dyDescent="0.25">
      <c r="A86" s="16" t="s">
        <v>133</v>
      </c>
      <c r="B86" s="17" t="s">
        <v>76</v>
      </c>
      <c r="C86" s="18">
        <v>9525.2000000000007</v>
      </c>
      <c r="D86" s="18">
        <v>0</v>
      </c>
      <c r="E86" s="18">
        <v>-390.6</v>
      </c>
      <c r="F86" s="18">
        <v>-92.9</v>
      </c>
      <c r="G86" s="10">
        <f t="shared" si="30"/>
        <v>-483.5</v>
      </c>
      <c r="H86" s="10">
        <f>C86+G86</f>
        <v>9041.7000000000007</v>
      </c>
      <c r="J86" s="5"/>
    </row>
    <row r="87" spans="1:10" ht="15.75" x14ac:dyDescent="0.25">
      <c r="A87" s="13" t="s">
        <v>134</v>
      </c>
      <c r="B87" s="7" t="s">
        <v>77</v>
      </c>
      <c r="C87" s="14">
        <f>C88+C89</f>
        <v>1555.2</v>
      </c>
      <c r="D87" s="14">
        <f>D88+D89</f>
        <v>-50</v>
      </c>
      <c r="E87" s="14">
        <f t="shared" ref="E87:H87" si="32">E88+E89</f>
        <v>-150</v>
      </c>
      <c r="F87" s="14">
        <f t="shared" si="32"/>
        <v>0</v>
      </c>
      <c r="G87" s="14">
        <f t="shared" si="32"/>
        <v>-200</v>
      </c>
      <c r="H87" s="14">
        <f t="shared" si="32"/>
        <v>1355.2</v>
      </c>
      <c r="J87" s="5"/>
    </row>
    <row r="88" spans="1:10" ht="31.5" x14ac:dyDescent="0.25">
      <c r="A88" s="15" t="s">
        <v>135</v>
      </c>
      <c r="B88" s="8" t="s">
        <v>78</v>
      </c>
      <c r="C88" s="10">
        <v>200</v>
      </c>
      <c r="D88" s="10">
        <v>-50</v>
      </c>
      <c r="E88" s="10">
        <v>-150</v>
      </c>
      <c r="F88" s="10">
        <v>0</v>
      </c>
      <c r="G88" s="10">
        <f t="shared" ref="G88:G89" si="33">D88+E88+F88</f>
        <v>-200</v>
      </c>
      <c r="H88" s="10">
        <f>C88+G88</f>
        <v>0</v>
      </c>
      <c r="J88" s="5"/>
    </row>
    <row r="89" spans="1:10" ht="15.75" x14ac:dyDescent="0.25">
      <c r="A89" s="15" t="s">
        <v>136</v>
      </c>
      <c r="B89" s="8" t="s">
        <v>79</v>
      </c>
      <c r="C89" s="10">
        <v>1355.2</v>
      </c>
      <c r="D89" s="10">
        <v>0</v>
      </c>
      <c r="E89" s="10">
        <v>0</v>
      </c>
      <c r="F89" s="10">
        <v>0</v>
      </c>
      <c r="G89" s="10">
        <f t="shared" si="33"/>
        <v>0</v>
      </c>
      <c r="H89" s="10">
        <f>C89+G89</f>
        <v>1355.2</v>
      </c>
      <c r="J89" s="5"/>
    </row>
    <row r="90" spans="1:10" s="19" customFormat="1" ht="15.75" x14ac:dyDescent="0.25">
      <c r="A90" s="22">
        <v>1000</v>
      </c>
      <c r="B90" s="23" t="s">
        <v>80</v>
      </c>
      <c r="C90" s="24">
        <f>C91+C92+C93+C94</f>
        <v>90772</v>
      </c>
      <c r="D90" s="24">
        <f t="shared" ref="D90:H90" si="34">D91+D92+D93+D94</f>
        <v>522.20000000000005</v>
      </c>
      <c r="E90" s="24">
        <f t="shared" si="34"/>
        <v>8154.7000000000007</v>
      </c>
      <c r="F90" s="24">
        <f t="shared" si="34"/>
        <v>5597.5999999999985</v>
      </c>
      <c r="G90" s="24">
        <f t="shared" si="34"/>
        <v>14274.500000000002</v>
      </c>
      <c r="H90" s="24">
        <f t="shared" si="34"/>
        <v>105046.5</v>
      </c>
      <c r="I90" s="25"/>
      <c r="J90" s="5"/>
    </row>
    <row r="91" spans="1:10" ht="15.75" x14ac:dyDescent="0.25">
      <c r="A91" s="15">
        <v>1001</v>
      </c>
      <c r="B91" s="8" t="s">
        <v>81</v>
      </c>
      <c r="C91" s="10">
        <v>13094.4</v>
      </c>
      <c r="D91" s="10">
        <v>0</v>
      </c>
      <c r="E91" s="10">
        <v>6130.6</v>
      </c>
      <c r="F91" s="10">
        <v>160.9</v>
      </c>
      <c r="G91" s="10">
        <f t="shared" ref="G91:G94" si="35">D91+E91+F91</f>
        <v>6291.5</v>
      </c>
      <c r="H91" s="10">
        <f>C91+G91</f>
        <v>19385.900000000001</v>
      </c>
      <c r="J91" s="5"/>
    </row>
    <row r="92" spans="1:10" ht="15.75" x14ac:dyDescent="0.25">
      <c r="A92" s="15">
        <v>1003</v>
      </c>
      <c r="B92" s="8" t="s">
        <v>82</v>
      </c>
      <c r="C92" s="10">
        <v>24991.3</v>
      </c>
      <c r="D92" s="10">
        <v>0</v>
      </c>
      <c r="E92" s="10">
        <v>3024.1</v>
      </c>
      <c r="F92" s="10">
        <v>8436.7999999999993</v>
      </c>
      <c r="G92" s="10">
        <f t="shared" si="35"/>
        <v>11460.9</v>
      </c>
      <c r="H92" s="10">
        <f>C92+G92</f>
        <v>36452.199999999997</v>
      </c>
      <c r="J92" s="5"/>
    </row>
    <row r="93" spans="1:10" ht="15.75" x14ac:dyDescent="0.25">
      <c r="A93" s="15">
        <v>1004</v>
      </c>
      <c r="B93" s="8" t="s">
        <v>83</v>
      </c>
      <c r="C93" s="18">
        <v>52686.3</v>
      </c>
      <c r="D93" s="18">
        <v>522.20000000000005</v>
      </c>
      <c r="E93" s="10">
        <v>-1000</v>
      </c>
      <c r="F93" s="10">
        <v>-3000.1</v>
      </c>
      <c r="G93" s="10">
        <f t="shared" si="35"/>
        <v>-3477.8999999999996</v>
      </c>
      <c r="H93" s="10">
        <f>C93+G93</f>
        <v>49208.4</v>
      </c>
      <c r="J93" s="5"/>
    </row>
    <row r="94" spans="1:10" s="19" customFormat="1" ht="31.5" hidden="1" x14ac:dyDescent="0.25">
      <c r="A94" s="16">
        <v>1006</v>
      </c>
      <c r="B94" s="17" t="s">
        <v>84</v>
      </c>
      <c r="C94" s="18"/>
      <c r="D94" s="18"/>
      <c r="E94" s="18"/>
      <c r="F94" s="18"/>
      <c r="G94" s="10">
        <f t="shared" si="35"/>
        <v>0</v>
      </c>
      <c r="H94" s="10">
        <f>C94+G94</f>
        <v>0</v>
      </c>
      <c r="J94" s="5"/>
    </row>
    <row r="95" spans="1:10" ht="15.75" x14ac:dyDescent="0.25">
      <c r="A95" s="13">
        <v>1100</v>
      </c>
      <c r="B95" s="7" t="s">
        <v>85</v>
      </c>
      <c r="C95" s="14">
        <f>C96+C97+C98+C99</f>
        <v>204014.4</v>
      </c>
      <c r="D95" s="14">
        <f t="shared" ref="D95:H95" si="36">D96+D97+D98+D99</f>
        <v>5540</v>
      </c>
      <c r="E95" s="14">
        <f t="shared" si="36"/>
        <v>15425.7</v>
      </c>
      <c r="F95" s="14">
        <f t="shared" si="36"/>
        <v>-392.1</v>
      </c>
      <c r="G95" s="14">
        <f t="shared" si="36"/>
        <v>20573.599999999999</v>
      </c>
      <c r="H95" s="14">
        <f t="shared" si="36"/>
        <v>224588.00000000003</v>
      </c>
      <c r="I95" s="5"/>
      <c r="J95" s="5"/>
    </row>
    <row r="96" spans="1:10" ht="15.75" x14ac:dyDescent="0.25">
      <c r="A96" s="15">
        <v>1101</v>
      </c>
      <c r="B96" s="8" t="s">
        <v>86</v>
      </c>
      <c r="C96" s="10">
        <v>184267.1</v>
      </c>
      <c r="D96" s="10">
        <v>3118.6</v>
      </c>
      <c r="E96" s="10">
        <v>16146.4</v>
      </c>
      <c r="F96" s="10">
        <v>80.599999999999994</v>
      </c>
      <c r="G96" s="10">
        <f t="shared" ref="G96:G99" si="37">D96+E96+F96</f>
        <v>19345.599999999999</v>
      </c>
      <c r="H96" s="10">
        <f>C96+G96</f>
        <v>203612.7</v>
      </c>
      <c r="J96" s="5"/>
    </row>
    <row r="97" spans="1:10" ht="15.75" x14ac:dyDescent="0.25">
      <c r="A97" s="15">
        <v>1102</v>
      </c>
      <c r="B97" s="8" t="s">
        <v>87</v>
      </c>
      <c r="C97" s="10">
        <v>5686.4</v>
      </c>
      <c r="D97" s="10">
        <v>-4615.8999999999996</v>
      </c>
      <c r="E97" s="10">
        <v>650</v>
      </c>
      <c r="F97" s="10">
        <v>-31.1</v>
      </c>
      <c r="G97" s="10">
        <f t="shared" si="37"/>
        <v>-3996.9999999999995</v>
      </c>
      <c r="H97" s="10">
        <f>C97+G97</f>
        <v>1689.4</v>
      </c>
      <c r="J97" s="5"/>
    </row>
    <row r="98" spans="1:10" ht="15.75" x14ac:dyDescent="0.25">
      <c r="A98" s="15">
        <v>1103</v>
      </c>
      <c r="B98" s="8" t="s">
        <v>88</v>
      </c>
      <c r="C98" s="10">
        <v>338.9</v>
      </c>
      <c r="D98" s="10">
        <v>7037.3</v>
      </c>
      <c r="E98" s="10">
        <v>960</v>
      </c>
      <c r="F98" s="10">
        <v>0</v>
      </c>
      <c r="G98" s="10">
        <f t="shared" si="37"/>
        <v>7997.3</v>
      </c>
      <c r="H98" s="10">
        <f>C98+G98</f>
        <v>8336.2000000000007</v>
      </c>
      <c r="J98" s="5"/>
    </row>
    <row r="99" spans="1:10" ht="31.5" x14ac:dyDescent="0.25">
      <c r="A99" s="15">
        <v>1105</v>
      </c>
      <c r="B99" s="8" t="s">
        <v>89</v>
      </c>
      <c r="C99" s="10">
        <v>13722</v>
      </c>
      <c r="D99" s="10">
        <v>0</v>
      </c>
      <c r="E99" s="10">
        <v>-2330.6999999999998</v>
      </c>
      <c r="F99" s="10">
        <v>-441.6</v>
      </c>
      <c r="G99" s="10">
        <f t="shared" si="37"/>
        <v>-2772.2999999999997</v>
      </c>
      <c r="H99" s="10">
        <f>C99+G99</f>
        <v>10949.7</v>
      </c>
      <c r="J99" s="5"/>
    </row>
    <row r="100" spans="1:10" ht="15.75" x14ac:dyDescent="0.25">
      <c r="A100" s="9">
        <v>1200</v>
      </c>
      <c r="B100" s="7" t="s">
        <v>90</v>
      </c>
      <c r="C100" s="14">
        <f>C101+C102</f>
        <v>28000</v>
      </c>
      <c r="D100" s="14">
        <f t="shared" ref="D100:H100" si="38">D101+D102</f>
        <v>0</v>
      </c>
      <c r="E100" s="14">
        <f t="shared" si="38"/>
        <v>-904.29999999999927</v>
      </c>
      <c r="F100" s="14">
        <f t="shared" si="38"/>
        <v>-489</v>
      </c>
      <c r="G100" s="14">
        <f t="shared" si="38"/>
        <v>-1393.2999999999993</v>
      </c>
      <c r="H100" s="14">
        <f t="shared" si="38"/>
        <v>26606.7</v>
      </c>
      <c r="J100" s="5"/>
    </row>
    <row r="101" spans="1:10" ht="15.75" x14ac:dyDescent="0.25">
      <c r="A101" s="43">
        <v>1202</v>
      </c>
      <c r="B101" s="8" t="s">
        <v>91</v>
      </c>
      <c r="C101" s="10">
        <v>11000</v>
      </c>
      <c r="D101" s="10">
        <v>0</v>
      </c>
      <c r="E101" s="10">
        <v>10866.2</v>
      </c>
      <c r="F101" s="10">
        <v>-489</v>
      </c>
      <c r="G101" s="10">
        <f>D101+E101+F101</f>
        <v>10377.200000000001</v>
      </c>
      <c r="H101" s="10">
        <f>C101+G101</f>
        <v>21377.200000000001</v>
      </c>
      <c r="J101" s="5"/>
    </row>
    <row r="102" spans="1:10" ht="31.5" x14ac:dyDescent="0.25">
      <c r="A102" s="43">
        <v>1204</v>
      </c>
      <c r="B102" s="8" t="s">
        <v>92</v>
      </c>
      <c r="C102" s="10">
        <v>17000</v>
      </c>
      <c r="D102" s="10">
        <v>0</v>
      </c>
      <c r="E102" s="10">
        <v>-11770.5</v>
      </c>
      <c r="F102" s="10">
        <v>0</v>
      </c>
      <c r="G102" s="10">
        <f>D102+E102+F102</f>
        <v>-11770.5</v>
      </c>
      <c r="H102" s="10">
        <f>C102+G102</f>
        <v>5229.5</v>
      </c>
      <c r="J102" s="5"/>
    </row>
    <row r="103" spans="1:10" ht="30.6" customHeight="1" x14ac:dyDescent="0.25">
      <c r="A103" s="9">
        <v>1300</v>
      </c>
      <c r="B103" s="7" t="s">
        <v>93</v>
      </c>
      <c r="C103" s="14">
        <f>C104</f>
        <v>18134</v>
      </c>
      <c r="D103" s="14">
        <f t="shared" ref="D103:H103" si="39">D104</f>
        <v>0</v>
      </c>
      <c r="E103" s="14">
        <f t="shared" si="39"/>
        <v>-16800</v>
      </c>
      <c r="F103" s="14">
        <f t="shared" si="39"/>
        <v>-614.79999999999995</v>
      </c>
      <c r="G103" s="14">
        <f>G104</f>
        <v>-17414.8</v>
      </c>
      <c r="H103" s="14">
        <f t="shared" si="39"/>
        <v>719.20000000000073</v>
      </c>
      <c r="J103" s="5"/>
    </row>
    <row r="104" spans="1:10" ht="47.45" customHeight="1" x14ac:dyDescent="0.25">
      <c r="A104" s="43">
        <v>1301</v>
      </c>
      <c r="B104" s="8" t="s">
        <v>94</v>
      </c>
      <c r="C104" s="10">
        <v>18134</v>
      </c>
      <c r="D104" s="10">
        <v>0</v>
      </c>
      <c r="E104" s="10">
        <v>-16800</v>
      </c>
      <c r="F104" s="10">
        <v>-614.79999999999995</v>
      </c>
      <c r="G104" s="10">
        <f>D104+E104+F104</f>
        <v>-17414.8</v>
      </c>
      <c r="H104" s="10">
        <f>C104+G104</f>
        <v>719.20000000000073</v>
      </c>
      <c r="J104" s="5"/>
    </row>
    <row r="105" spans="1:10" ht="37.5" customHeight="1" x14ac:dyDescent="0.25">
      <c r="A105" s="4" t="s">
        <v>95</v>
      </c>
      <c r="B105" s="26" t="s">
        <v>96</v>
      </c>
      <c r="C105" s="1">
        <f>SUM(C10-C46)</f>
        <v>-80000.000000000466</v>
      </c>
      <c r="D105" s="1">
        <f t="shared" ref="D105:F105" si="40">SUM(D10-D46)</f>
        <v>-93000.000000000058</v>
      </c>
      <c r="E105" s="1">
        <f t="shared" si="40"/>
        <v>84061.700000000303</v>
      </c>
      <c r="F105" s="1">
        <f t="shared" si="40"/>
        <v>18265.100000000006</v>
      </c>
      <c r="G105" s="41">
        <f>D105+E105+F105</f>
        <v>9326.8000000002503</v>
      </c>
      <c r="H105" s="1">
        <f>SUM(H10-H46)</f>
        <v>-70673.200000001118</v>
      </c>
      <c r="J105" s="5"/>
    </row>
  </sheetData>
  <mergeCells count="12">
    <mergeCell ref="I4:L5"/>
    <mergeCell ref="F1:H1"/>
    <mergeCell ref="H7:H8"/>
    <mergeCell ref="A3:H3"/>
    <mergeCell ref="A4:H4"/>
    <mergeCell ref="A5:H5"/>
    <mergeCell ref="D7:D8"/>
    <mergeCell ref="E7:E8"/>
    <mergeCell ref="F7:F8"/>
    <mergeCell ref="A7:A8"/>
    <mergeCell ref="B7:B8"/>
    <mergeCell ref="C7:C8"/>
  </mergeCells>
  <printOptions horizontalCentered="1"/>
  <pageMargins left="0.78740157480314965" right="0.78740157480314965" top="0.98425196850393704" bottom="0.59055118110236227" header="0.31496062992125984" footer="0.31496062992125984"/>
  <pageSetup paperSize="9" scale="72" firstPageNumber="38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2024-03-19T10:21:29Z</dcterms:modified>
</cp:coreProperties>
</file>